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60" windowWidth="4845" windowHeight="4965" activeTab="0"/>
  </bookViews>
  <sheets>
    <sheet name="juhend" sheetId="1" r:id="rId1"/>
    <sheet name="kultuurkarjamaa" sheetId="2" r:id="rId2"/>
    <sheet name="karjamaa-1" sheetId="3" r:id="rId3"/>
    <sheet name="karjamaa-2" sheetId="4" r:id="rId4"/>
    <sheet name="võrdlustabel" sheetId="5" r:id="rId5"/>
    <sheet name="koond" sheetId="6" r:id="rId6"/>
  </sheets>
  <definedNames/>
  <calcPr fullCalcOnLoad="1"/>
</workbook>
</file>

<file path=xl/comments3.xml><?xml version="1.0" encoding="utf-8"?>
<comments xmlns="http://schemas.openxmlformats.org/spreadsheetml/2006/main">
  <authors>
    <author>h</author>
  </authors>
  <commentList>
    <comment ref="C3" authorId="0">
      <text>
        <r>
          <rPr>
            <sz val="8"/>
            <rFont val="Tahoma"/>
            <family val="2"/>
          </rPr>
          <t xml:space="preserve">kasutusaastad
</t>
        </r>
      </text>
    </comment>
    <comment ref="A8" authorId="0">
      <text>
        <r>
          <rPr>
            <sz val="8"/>
            <rFont val="Tahoma"/>
            <family val="2"/>
          </rPr>
          <t xml:space="preserve">Märgi toetused, mida on võimalik ha-kohta taotleda 
</t>
        </r>
        <r>
          <rPr>
            <sz val="8"/>
            <rFont val="Tahoma"/>
            <family val="2"/>
          </rPr>
          <t xml:space="preserve">
</t>
        </r>
      </text>
    </comment>
    <comment ref="G8" authorId="0">
      <text>
        <r>
          <rPr>
            <sz val="8"/>
            <rFont val="Tahoma"/>
            <family val="2"/>
          </rPr>
          <t>toetuse määr (€/ha)</t>
        </r>
        <r>
          <rPr>
            <sz val="8"/>
            <rFont val="Tahoma"/>
            <family val="2"/>
          </rPr>
          <t xml:space="preserve">
</t>
        </r>
      </text>
    </comment>
    <comment ref="A25" authorId="0">
      <text>
        <r>
          <rPr>
            <sz val="8"/>
            <rFont val="Tahoma"/>
            <family val="2"/>
          </rPr>
          <t>väetise nimetus</t>
        </r>
        <r>
          <rPr>
            <sz val="8"/>
            <rFont val="Tahoma"/>
            <family val="2"/>
          </rPr>
          <t xml:space="preserve">
</t>
        </r>
      </text>
    </comment>
    <comment ref="A26" authorId="0">
      <text>
        <r>
          <rPr>
            <sz val="8"/>
            <rFont val="Tahoma"/>
            <family val="2"/>
          </rPr>
          <t xml:space="preserve">märgi siia lihtväetise põhitoitelement N; P või K
</t>
        </r>
        <r>
          <rPr>
            <sz val="8"/>
            <rFont val="Tahoma"/>
            <family val="2"/>
          </rPr>
          <t xml:space="preserve">
</t>
        </r>
      </text>
    </comment>
    <comment ref="A27" authorId="0">
      <text>
        <r>
          <rPr>
            <sz val="8"/>
            <rFont val="Tahoma"/>
            <family val="2"/>
          </rPr>
          <t>väetise nimetus</t>
        </r>
        <r>
          <rPr>
            <sz val="8"/>
            <rFont val="Tahoma"/>
            <family val="2"/>
          </rPr>
          <t xml:space="preserve">
</t>
        </r>
      </text>
    </comment>
    <comment ref="A28" authorId="0">
      <text>
        <r>
          <rPr>
            <sz val="8"/>
            <rFont val="Tahoma"/>
            <family val="2"/>
          </rPr>
          <t xml:space="preserve">märgi siia lihtväetise põhitoitelement N; P või K
</t>
        </r>
      </text>
    </comment>
    <comment ref="C30" authorId="0">
      <text>
        <r>
          <rPr>
            <sz val="8"/>
            <rFont val="Tahoma"/>
            <family val="2"/>
          </rPr>
          <t>väetise hind €/t</t>
        </r>
        <r>
          <rPr>
            <sz val="8"/>
            <rFont val="Tahoma"/>
            <family val="2"/>
          </rPr>
          <t xml:space="preserve">
</t>
        </r>
      </text>
    </comment>
    <comment ref="D30" authorId="0">
      <text>
        <r>
          <rPr>
            <sz val="8"/>
            <rFont val="Tahoma"/>
            <family val="2"/>
          </rPr>
          <t>füüsiline kogus kg/ha; juhul kui väetatakse üle aasta, siis pool normist märkida</t>
        </r>
        <r>
          <rPr>
            <sz val="8"/>
            <rFont val="Tahoma"/>
            <family val="2"/>
          </rPr>
          <t xml:space="preserve">
</t>
        </r>
      </text>
    </comment>
    <comment ref="C25" authorId="0">
      <text>
        <r>
          <rPr>
            <sz val="8"/>
            <rFont val="Tahoma"/>
            <family val="2"/>
          </rPr>
          <t>väetise hind €/t</t>
        </r>
        <r>
          <rPr>
            <sz val="8"/>
            <rFont val="Tahoma"/>
            <family val="2"/>
          </rPr>
          <t xml:space="preserve">
</t>
        </r>
      </text>
    </comment>
    <comment ref="D25" authorId="0">
      <text>
        <r>
          <rPr>
            <sz val="8"/>
            <rFont val="Tahoma"/>
            <family val="2"/>
          </rPr>
          <t>füüsiline kogus kg/ha; juhul kui väetatakse üle aasta, siis pool normist märkida</t>
        </r>
        <r>
          <rPr>
            <sz val="8"/>
            <rFont val="Tahoma"/>
            <family val="2"/>
          </rPr>
          <t xml:space="preserve">
</t>
        </r>
      </text>
    </comment>
    <comment ref="A30" authorId="0">
      <text>
        <r>
          <rPr>
            <sz val="8"/>
            <rFont val="Tahoma"/>
            <family val="2"/>
          </rPr>
          <t>väetise nimetus</t>
        </r>
        <r>
          <rPr>
            <sz val="8"/>
            <rFont val="Tahoma"/>
            <family val="2"/>
          </rPr>
          <t xml:space="preserve">
</t>
        </r>
      </text>
    </comment>
    <comment ref="A49" authorId="0">
      <text>
        <r>
          <rPr>
            <sz val="8"/>
            <rFont val="Tahoma"/>
            <family val="2"/>
          </rPr>
          <t>väetise nimetus</t>
        </r>
        <r>
          <rPr>
            <sz val="8"/>
            <rFont val="Tahoma"/>
            <family val="2"/>
          </rPr>
          <t xml:space="preserve">
</t>
        </r>
      </text>
    </comment>
    <comment ref="A50" authorId="0">
      <text>
        <r>
          <rPr>
            <sz val="8"/>
            <rFont val="Tahoma"/>
            <family val="2"/>
          </rPr>
          <t xml:space="preserve">märgi siia lihtväetise põhitoitelement N; P või K
</t>
        </r>
        <r>
          <rPr>
            <sz val="8"/>
            <rFont val="Tahoma"/>
            <family val="2"/>
          </rPr>
          <t xml:space="preserve">
</t>
        </r>
      </text>
    </comment>
    <comment ref="A51" authorId="0">
      <text>
        <r>
          <rPr>
            <sz val="8"/>
            <rFont val="Tahoma"/>
            <family val="2"/>
          </rPr>
          <t>väetise nimetus</t>
        </r>
        <r>
          <rPr>
            <sz val="8"/>
            <rFont val="Tahoma"/>
            <family val="2"/>
          </rPr>
          <t xml:space="preserve">
</t>
        </r>
      </text>
    </comment>
    <comment ref="A52" authorId="0">
      <text>
        <r>
          <rPr>
            <sz val="8"/>
            <rFont val="Tahoma"/>
            <family val="2"/>
          </rPr>
          <t xml:space="preserve">märgi siia lihtväetise põhitoitelement N; P või K
</t>
        </r>
      </text>
    </comment>
    <comment ref="C49" authorId="0">
      <text>
        <r>
          <rPr>
            <sz val="8"/>
            <rFont val="Tahoma"/>
            <family val="2"/>
          </rPr>
          <t>väetise hind €/t</t>
        </r>
        <r>
          <rPr>
            <sz val="8"/>
            <rFont val="Tahoma"/>
            <family val="2"/>
          </rPr>
          <t xml:space="preserve">
</t>
        </r>
      </text>
    </comment>
    <comment ref="D49" authorId="0">
      <text>
        <r>
          <rPr>
            <sz val="8"/>
            <rFont val="Tahoma"/>
            <family val="2"/>
          </rPr>
          <t>füüsiline kogus kg/ha; juhul kui väetatakse üle aasta, siis pool normist märkida</t>
        </r>
        <r>
          <rPr>
            <sz val="8"/>
            <rFont val="Tahoma"/>
            <family val="2"/>
          </rPr>
          <t xml:space="preserve">
</t>
        </r>
      </text>
    </comment>
    <comment ref="C54" authorId="0">
      <text>
        <r>
          <rPr>
            <sz val="8"/>
            <rFont val="Tahoma"/>
            <family val="2"/>
          </rPr>
          <t>väetise hind €/t</t>
        </r>
        <r>
          <rPr>
            <sz val="8"/>
            <rFont val="Tahoma"/>
            <family val="2"/>
          </rPr>
          <t xml:space="preserve">
</t>
        </r>
      </text>
    </comment>
    <comment ref="D54" authorId="0">
      <text>
        <r>
          <rPr>
            <sz val="8"/>
            <rFont val="Tahoma"/>
            <family val="2"/>
          </rPr>
          <t>füüsiline kogus kg/ha; juhul kui väetatakse üle aasta, siis pool normist märkida</t>
        </r>
        <r>
          <rPr>
            <sz val="8"/>
            <rFont val="Tahoma"/>
            <family val="2"/>
          </rPr>
          <t xml:space="preserve">
</t>
        </r>
      </text>
    </comment>
    <comment ref="A58" authorId="0">
      <text>
        <r>
          <rPr>
            <sz val="8"/>
            <rFont val="Tahoma"/>
            <family val="2"/>
          </rPr>
          <t>väetise nimetus</t>
        </r>
        <r>
          <rPr>
            <sz val="8"/>
            <rFont val="Tahoma"/>
            <family val="2"/>
          </rPr>
          <t xml:space="preserve">
</t>
        </r>
      </text>
    </comment>
    <comment ref="C58" authorId="0">
      <text>
        <r>
          <rPr>
            <sz val="8"/>
            <rFont val="Tahoma"/>
            <family val="2"/>
          </rPr>
          <t>väetise hind €/t</t>
        </r>
        <r>
          <rPr>
            <sz val="8"/>
            <rFont val="Tahoma"/>
            <family val="2"/>
          </rPr>
          <t xml:space="preserve">
</t>
        </r>
      </text>
    </comment>
    <comment ref="D58" authorId="0">
      <text>
        <r>
          <rPr>
            <sz val="8"/>
            <rFont val="Tahoma"/>
            <family val="2"/>
          </rPr>
          <t>füüsiline kogus kg/ha; juhul kui väetatakse üle aasta, siis pool normist märkida</t>
        </r>
        <r>
          <rPr>
            <sz val="8"/>
            <rFont val="Tahoma"/>
            <family val="2"/>
          </rPr>
          <t xml:space="preserve">
</t>
        </r>
      </text>
    </comment>
    <comment ref="A34" authorId="0">
      <text>
        <r>
          <rPr>
            <sz val="8"/>
            <rFont val="Tahoma"/>
            <family val="2"/>
          </rPr>
          <t>väetise nimetus</t>
        </r>
        <r>
          <rPr>
            <sz val="8"/>
            <rFont val="Tahoma"/>
            <family val="2"/>
          </rPr>
          <t xml:space="preserve">
</t>
        </r>
      </text>
    </comment>
    <comment ref="C34" authorId="0">
      <text>
        <r>
          <rPr>
            <sz val="8"/>
            <rFont val="Tahoma"/>
            <family val="2"/>
          </rPr>
          <t>väetise hind €/t</t>
        </r>
        <r>
          <rPr>
            <sz val="8"/>
            <rFont val="Tahoma"/>
            <family val="2"/>
          </rPr>
          <t xml:space="preserve">
</t>
        </r>
      </text>
    </comment>
    <comment ref="D34" authorId="0">
      <text>
        <r>
          <rPr>
            <sz val="8"/>
            <rFont val="Tahoma"/>
            <family val="2"/>
          </rPr>
          <t>füüsiline kogus kg/ha; juhul kui väetatakse üle aasta, siis pool normist märkida</t>
        </r>
        <r>
          <rPr>
            <sz val="8"/>
            <rFont val="Tahoma"/>
            <family val="2"/>
          </rPr>
          <t xml:space="preserve">
</t>
        </r>
      </text>
    </comment>
    <comment ref="A40" authorId="0">
      <text>
        <r>
          <rPr>
            <sz val="8"/>
            <rFont val="Tahoma"/>
            <family val="2"/>
          </rPr>
          <t>taimekaitsevahendi nimetus</t>
        </r>
        <r>
          <rPr>
            <b/>
            <sz val="8"/>
            <rFont val="Tahoma"/>
            <family val="2"/>
          </rPr>
          <t xml:space="preserve"> </t>
        </r>
        <r>
          <rPr>
            <sz val="8"/>
            <rFont val="Tahoma"/>
            <family val="2"/>
          </rPr>
          <t xml:space="preserve">
</t>
        </r>
      </text>
    </comment>
    <comment ref="C40" authorId="0">
      <text>
        <r>
          <rPr>
            <sz val="8"/>
            <rFont val="Tahoma"/>
            <family val="2"/>
          </rPr>
          <t xml:space="preserve">taimekaitsevahendi hind (€/l; €/kg) 
</t>
        </r>
      </text>
    </comment>
    <comment ref="C41" authorId="0">
      <text>
        <r>
          <rPr>
            <sz val="8"/>
            <rFont val="Tahoma"/>
            <family val="2"/>
          </rPr>
          <t>norm hektari kohta</t>
        </r>
        <r>
          <rPr>
            <sz val="8"/>
            <rFont val="Tahoma"/>
            <family val="2"/>
          </rPr>
          <t xml:space="preserve">
</t>
        </r>
      </text>
    </comment>
    <comment ref="D41" authorId="0">
      <text>
        <r>
          <rPr>
            <sz val="8"/>
            <rFont val="Tahoma"/>
            <family val="2"/>
          </rPr>
          <t>taimekaitsevahendite kasutamise kordade arv ühe hektari kohta,  võib  kasutada murdarve</t>
        </r>
        <r>
          <rPr>
            <sz val="8"/>
            <rFont val="Tahoma"/>
            <family val="2"/>
          </rPr>
          <t xml:space="preserve">
</t>
        </r>
      </text>
    </comment>
    <comment ref="A42" authorId="0">
      <text>
        <r>
          <rPr>
            <sz val="8"/>
            <rFont val="Tahoma"/>
            <family val="2"/>
          </rPr>
          <t>taimekaitsevahendi nimetus</t>
        </r>
        <r>
          <rPr>
            <b/>
            <sz val="8"/>
            <rFont val="Tahoma"/>
            <family val="2"/>
          </rPr>
          <t xml:space="preserve"> </t>
        </r>
        <r>
          <rPr>
            <sz val="8"/>
            <rFont val="Tahoma"/>
            <family val="2"/>
          </rPr>
          <t xml:space="preserve">
</t>
        </r>
      </text>
    </comment>
    <comment ref="C42" authorId="0">
      <text>
        <r>
          <rPr>
            <sz val="8"/>
            <rFont val="Tahoma"/>
            <family val="2"/>
          </rPr>
          <t xml:space="preserve">taimekaitsevahendi hind (€/l; €/kg) 
</t>
        </r>
      </text>
    </comment>
    <comment ref="C43" authorId="0">
      <text>
        <r>
          <rPr>
            <sz val="8"/>
            <rFont val="Tahoma"/>
            <family val="2"/>
          </rPr>
          <t>norm hektari kohta</t>
        </r>
        <r>
          <rPr>
            <sz val="8"/>
            <rFont val="Tahoma"/>
            <family val="2"/>
          </rPr>
          <t xml:space="preserve">
</t>
        </r>
      </text>
    </comment>
    <comment ref="D43" authorId="0">
      <text>
        <r>
          <rPr>
            <sz val="8"/>
            <rFont val="Tahoma"/>
            <family val="2"/>
          </rPr>
          <t>taimekaitsevahendite kasutamise kordade arv ühe hektari kohta,  võib  kasutada murdarve</t>
        </r>
        <r>
          <rPr>
            <sz val="8"/>
            <rFont val="Tahoma"/>
            <family val="2"/>
          </rPr>
          <t xml:space="preserve">
</t>
        </r>
      </text>
    </comment>
    <comment ref="F67" authorId="0">
      <text>
        <r>
          <rPr>
            <sz val="8"/>
            <rFont val="Tahoma"/>
            <family val="2"/>
          </rPr>
          <t xml:space="preserve">masinatööde maksumus ühe hektari kohta; €
</t>
        </r>
        <r>
          <rPr>
            <sz val="8"/>
            <rFont val="Tahoma"/>
            <family val="2"/>
          </rPr>
          <t xml:space="preserve">
</t>
        </r>
      </text>
    </comment>
    <comment ref="G67" authorId="0">
      <text>
        <r>
          <rPr>
            <sz val="8"/>
            <rFont val="Tahoma"/>
            <family val="2"/>
          </rPr>
          <t xml:space="preserve">masinatööde maksumus ühe hektari kohta; €
</t>
        </r>
        <r>
          <rPr>
            <sz val="8"/>
            <rFont val="Tahoma"/>
            <family val="2"/>
          </rPr>
          <t xml:space="preserve">
</t>
        </r>
      </text>
    </comment>
    <comment ref="A17" authorId="0">
      <text>
        <r>
          <rPr>
            <sz val="8"/>
            <rFont val="Tahoma"/>
            <family val="2"/>
          </rPr>
          <t xml:space="preserve">seemnesegu komponendid; kui on valmis seemnesegu, siis märkida see ühel real
</t>
        </r>
        <r>
          <rPr>
            <sz val="8"/>
            <rFont val="Tahoma"/>
            <family val="2"/>
          </rPr>
          <t xml:space="preserve">
</t>
        </r>
      </text>
    </comment>
    <comment ref="A54" authorId="0">
      <text>
        <r>
          <rPr>
            <sz val="8"/>
            <rFont val="Tahoma"/>
            <family val="2"/>
          </rPr>
          <t>väetise nimetus</t>
        </r>
        <r>
          <rPr>
            <sz val="8"/>
            <rFont val="Tahoma"/>
            <family val="2"/>
          </rPr>
          <t xml:space="preserve">
</t>
        </r>
      </text>
    </comment>
    <comment ref="F17" authorId="0">
      <text>
        <r>
          <rPr>
            <sz val="8"/>
            <rFont val="Tahoma"/>
            <family val="2"/>
          </rPr>
          <t xml:space="preserve">seemne hind (€/kg); 
</t>
        </r>
        <r>
          <rPr>
            <sz val="8"/>
            <rFont val="Tahoma"/>
            <family val="2"/>
          </rPr>
          <t xml:space="preserve">
</t>
        </r>
      </text>
    </comment>
  </commentList>
</comments>
</file>

<file path=xl/comments4.xml><?xml version="1.0" encoding="utf-8"?>
<comments xmlns="http://schemas.openxmlformats.org/spreadsheetml/2006/main">
  <authors>
    <author>h</author>
  </authors>
  <commentList>
    <comment ref="C3" authorId="0">
      <text>
        <r>
          <rPr>
            <sz val="8"/>
            <rFont val="Tahoma"/>
            <family val="2"/>
          </rPr>
          <t xml:space="preserve">kasutusaastad
</t>
        </r>
      </text>
    </comment>
    <comment ref="A8" authorId="0">
      <text>
        <r>
          <rPr>
            <sz val="8"/>
            <rFont val="Tahoma"/>
            <family val="2"/>
          </rPr>
          <t xml:space="preserve">Märgi toetused, mida on võimalik ha-kohta taotleda 
</t>
        </r>
        <r>
          <rPr>
            <sz val="8"/>
            <rFont val="Tahoma"/>
            <family val="2"/>
          </rPr>
          <t xml:space="preserve">
</t>
        </r>
      </text>
    </comment>
    <comment ref="G8" authorId="0">
      <text>
        <r>
          <rPr>
            <sz val="8"/>
            <rFont val="Tahoma"/>
            <family val="2"/>
          </rPr>
          <t>toetuse määr (€/ha)</t>
        </r>
        <r>
          <rPr>
            <sz val="8"/>
            <rFont val="Tahoma"/>
            <family val="2"/>
          </rPr>
          <t xml:space="preserve">
</t>
        </r>
      </text>
    </comment>
    <comment ref="A25" authorId="0">
      <text>
        <r>
          <rPr>
            <sz val="8"/>
            <rFont val="Tahoma"/>
            <family val="2"/>
          </rPr>
          <t>väetise nimetus</t>
        </r>
        <r>
          <rPr>
            <sz val="8"/>
            <rFont val="Tahoma"/>
            <family val="2"/>
          </rPr>
          <t xml:space="preserve">
</t>
        </r>
      </text>
    </comment>
    <comment ref="C25" authorId="0">
      <text>
        <r>
          <rPr>
            <sz val="8"/>
            <rFont val="Tahoma"/>
            <family val="2"/>
          </rPr>
          <t>väetise hind €/t</t>
        </r>
        <r>
          <rPr>
            <sz val="8"/>
            <rFont val="Tahoma"/>
            <family val="2"/>
          </rPr>
          <t xml:space="preserve">
</t>
        </r>
      </text>
    </comment>
    <comment ref="D25" authorId="0">
      <text>
        <r>
          <rPr>
            <sz val="8"/>
            <rFont val="Tahoma"/>
            <family val="2"/>
          </rPr>
          <t>füüsiline kogus kg/ha; juhul kui väetatakse üle aasta, siis pool normist märkida</t>
        </r>
        <r>
          <rPr>
            <sz val="8"/>
            <rFont val="Tahoma"/>
            <family val="2"/>
          </rPr>
          <t xml:space="preserve">
</t>
        </r>
      </text>
    </comment>
    <comment ref="A26" authorId="0">
      <text>
        <r>
          <rPr>
            <sz val="8"/>
            <rFont val="Tahoma"/>
            <family val="2"/>
          </rPr>
          <t xml:space="preserve">märgi siia lihtväetise põhitoitelement N; P või K
</t>
        </r>
        <r>
          <rPr>
            <sz val="8"/>
            <rFont val="Tahoma"/>
            <family val="2"/>
          </rPr>
          <t xml:space="preserve">
</t>
        </r>
      </text>
    </comment>
    <comment ref="A27" authorId="0">
      <text>
        <r>
          <rPr>
            <sz val="8"/>
            <rFont val="Tahoma"/>
            <family val="2"/>
          </rPr>
          <t>väetise nimetus</t>
        </r>
        <r>
          <rPr>
            <sz val="8"/>
            <rFont val="Tahoma"/>
            <family val="2"/>
          </rPr>
          <t xml:space="preserve">
</t>
        </r>
      </text>
    </comment>
    <comment ref="A28" authorId="0">
      <text>
        <r>
          <rPr>
            <sz val="8"/>
            <rFont val="Tahoma"/>
            <family val="2"/>
          </rPr>
          <t xml:space="preserve">märgi siia lihtväetise põhitoitelement N; P või K
</t>
        </r>
      </text>
    </comment>
    <comment ref="A30" authorId="0">
      <text>
        <r>
          <rPr>
            <sz val="8"/>
            <rFont val="Tahoma"/>
            <family val="2"/>
          </rPr>
          <t>väetise nimetus</t>
        </r>
        <r>
          <rPr>
            <sz val="8"/>
            <rFont val="Tahoma"/>
            <family val="2"/>
          </rPr>
          <t xml:space="preserve">
</t>
        </r>
      </text>
    </comment>
    <comment ref="C30" authorId="0">
      <text>
        <r>
          <rPr>
            <sz val="8"/>
            <rFont val="Tahoma"/>
            <family val="2"/>
          </rPr>
          <t>väetise hind €/t</t>
        </r>
        <r>
          <rPr>
            <sz val="8"/>
            <rFont val="Tahoma"/>
            <family val="2"/>
          </rPr>
          <t xml:space="preserve">
</t>
        </r>
      </text>
    </comment>
    <comment ref="D30" authorId="0">
      <text>
        <r>
          <rPr>
            <sz val="8"/>
            <rFont val="Tahoma"/>
            <family val="2"/>
          </rPr>
          <t>füüsiline kogus kg/ha; juhul kui väetatakse üle aasta, siis pool normist märkida</t>
        </r>
        <r>
          <rPr>
            <sz val="8"/>
            <rFont val="Tahoma"/>
            <family val="2"/>
          </rPr>
          <t xml:space="preserve">
</t>
        </r>
      </text>
    </comment>
    <comment ref="A34" authorId="0">
      <text>
        <r>
          <rPr>
            <sz val="8"/>
            <rFont val="Tahoma"/>
            <family val="2"/>
          </rPr>
          <t>väetise nimetus</t>
        </r>
        <r>
          <rPr>
            <sz val="8"/>
            <rFont val="Tahoma"/>
            <family val="2"/>
          </rPr>
          <t xml:space="preserve">
</t>
        </r>
      </text>
    </comment>
    <comment ref="C34" authorId="0">
      <text>
        <r>
          <rPr>
            <sz val="8"/>
            <rFont val="Tahoma"/>
            <family val="2"/>
          </rPr>
          <t>väetise hind €/t</t>
        </r>
        <r>
          <rPr>
            <sz val="8"/>
            <rFont val="Tahoma"/>
            <family val="2"/>
          </rPr>
          <t xml:space="preserve">
</t>
        </r>
      </text>
    </comment>
    <comment ref="D34" authorId="0">
      <text>
        <r>
          <rPr>
            <sz val="8"/>
            <rFont val="Tahoma"/>
            <family val="2"/>
          </rPr>
          <t>füüsiline kogus kg/ha; juhul kui väetatakse üle aasta, siis pool normist märkida</t>
        </r>
        <r>
          <rPr>
            <sz val="8"/>
            <rFont val="Tahoma"/>
            <family val="2"/>
          </rPr>
          <t xml:space="preserve">
</t>
        </r>
      </text>
    </comment>
    <comment ref="A40" authorId="0">
      <text>
        <r>
          <rPr>
            <sz val="8"/>
            <rFont val="Tahoma"/>
            <family val="2"/>
          </rPr>
          <t>taimekaitsevahendi nimetus</t>
        </r>
        <r>
          <rPr>
            <b/>
            <sz val="8"/>
            <rFont val="Tahoma"/>
            <family val="2"/>
          </rPr>
          <t xml:space="preserve"> </t>
        </r>
        <r>
          <rPr>
            <sz val="8"/>
            <rFont val="Tahoma"/>
            <family val="2"/>
          </rPr>
          <t xml:space="preserve">
</t>
        </r>
      </text>
    </comment>
    <comment ref="C40" authorId="0">
      <text>
        <r>
          <rPr>
            <sz val="8"/>
            <rFont val="Tahoma"/>
            <family val="2"/>
          </rPr>
          <t xml:space="preserve">taimekaitsevahendi hind (€/l; €/kg) 
</t>
        </r>
      </text>
    </comment>
    <comment ref="C41" authorId="0">
      <text>
        <r>
          <rPr>
            <sz val="8"/>
            <rFont val="Tahoma"/>
            <family val="2"/>
          </rPr>
          <t>norm hektari kohta</t>
        </r>
        <r>
          <rPr>
            <sz val="8"/>
            <rFont val="Tahoma"/>
            <family val="2"/>
          </rPr>
          <t xml:space="preserve">
</t>
        </r>
      </text>
    </comment>
    <comment ref="D41" authorId="0">
      <text>
        <r>
          <rPr>
            <sz val="8"/>
            <rFont val="Tahoma"/>
            <family val="2"/>
          </rPr>
          <t>taimekaitsevahendite kasutamise kordade arv ühe hektari kohta,  võib  kasutada murdarve</t>
        </r>
        <r>
          <rPr>
            <sz val="8"/>
            <rFont val="Tahoma"/>
            <family val="2"/>
          </rPr>
          <t xml:space="preserve">
</t>
        </r>
      </text>
    </comment>
    <comment ref="A42" authorId="0">
      <text>
        <r>
          <rPr>
            <sz val="8"/>
            <rFont val="Tahoma"/>
            <family val="2"/>
          </rPr>
          <t>taimekaitsevahendi nimetus</t>
        </r>
        <r>
          <rPr>
            <b/>
            <sz val="8"/>
            <rFont val="Tahoma"/>
            <family val="2"/>
          </rPr>
          <t xml:space="preserve"> </t>
        </r>
        <r>
          <rPr>
            <sz val="8"/>
            <rFont val="Tahoma"/>
            <family val="2"/>
          </rPr>
          <t xml:space="preserve">
</t>
        </r>
      </text>
    </comment>
    <comment ref="C42" authorId="0">
      <text>
        <r>
          <rPr>
            <sz val="8"/>
            <rFont val="Tahoma"/>
            <family val="2"/>
          </rPr>
          <t xml:space="preserve">taimekaitsevahendi hind (€/l; €/kg) 
</t>
        </r>
      </text>
    </comment>
    <comment ref="C43" authorId="0">
      <text>
        <r>
          <rPr>
            <sz val="8"/>
            <rFont val="Tahoma"/>
            <family val="2"/>
          </rPr>
          <t>norm hektari kohta</t>
        </r>
        <r>
          <rPr>
            <sz val="8"/>
            <rFont val="Tahoma"/>
            <family val="2"/>
          </rPr>
          <t xml:space="preserve">
</t>
        </r>
      </text>
    </comment>
    <comment ref="D43" authorId="0">
      <text>
        <r>
          <rPr>
            <sz val="8"/>
            <rFont val="Tahoma"/>
            <family val="2"/>
          </rPr>
          <t>taimekaitsevahendite kasutamise kordade arv ühe hektari kohta,  võib  kasutada murdarve</t>
        </r>
        <r>
          <rPr>
            <sz val="8"/>
            <rFont val="Tahoma"/>
            <family val="2"/>
          </rPr>
          <t xml:space="preserve">
</t>
        </r>
      </text>
    </comment>
    <comment ref="A49" authorId="0">
      <text>
        <r>
          <rPr>
            <sz val="8"/>
            <rFont val="Tahoma"/>
            <family val="2"/>
          </rPr>
          <t>väetise nimetus</t>
        </r>
        <r>
          <rPr>
            <sz val="8"/>
            <rFont val="Tahoma"/>
            <family val="2"/>
          </rPr>
          <t xml:space="preserve">
</t>
        </r>
      </text>
    </comment>
    <comment ref="C49" authorId="0">
      <text>
        <r>
          <rPr>
            <sz val="8"/>
            <rFont val="Tahoma"/>
            <family val="2"/>
          </rPr>
          <t>väetise hind €/t</t>
        </r>
        <r>
          <rPr>
            <sz val="8"/>
            <rFont val="Tahoma"/>
            <family val="2"/>
          </rPr>
          <t xml:space="preserve">
</t>
        </r>
      </text>
    </comment>
    <comment ref="D49" authorId="0">
      <text>
        <r>
          <rPr>
            <sz val="8"/>
            <rFont val="Tahoma"/>
            <family val="2"/>
          </rPr>
          <t>füüsiline kogus kg/ha; juhul kui väetatakse üle aasta, siis pool normist märkida</t>
        </r>
        <r>
          <rPr>
            <sz val="8"/>
            <rFont val="Tahoma"/>
            <family val="2"/>
          </rPr>
          <t xml:space="preserve">
</t>
        </r>
      </text>
    </comment>
    <comment ref="A50" authorId="0">
      <text>
        <r>
          <rPr>
            <sz val="8"/>
            <rFont val="Tahoma"/>
            <family val="2"/>
          </rPr>
          <t xml:space="preserve">märgi siia lihtväetise põhitoitelement N; P või K
</t>
        </r>
        <r>
          <rPr>
            <sz val="8"/>
            <rFont val="Tahoma"/>
            <family val="2"/>
          </rPr>
          <t xml:space="preserve">
</t>
        </r>
      </text>
    </comment>
    <comment ref="A51" authorId="0">
      <text>
        <r>
          <rPr>
            <sz val="8"/>
            <rFont val="Tahoma"/>
            <family val="2"/>
          </rPr>
          <t>väetise nimetus</t>
        </r>
        <r>
          <rPr>
            <sz val="8"/>
            <rFont val="Tahoma"/>
            <family val="2"/>
          </rPr>
          <t xml:space="preserve">
</t>
        </r>
      </text>
    </comment>
    <comment ref="A52" authorId="0">
      <text>
        <r>
          <rPr>
            <sz val="8"/>
            <rFont val="Tahoma"/>
            <family val="2"/>
          </rPr>
          <t xml:space="preserve">märgi siia lihtväetise põhitoitelement N; P või K
</t>
        </r>
      </text>
    </comment>
    <comment ref="A54" authorId="0">
      <text>
        <r>
          <rPr>
            <sz val="8"/>
            <rFont val="Tahoma"/>
            <family val="2"/>
          </rPr>
          <t>väetise nimetus</t>
        </r>
        <r>
          <rPr>
            <sz val="8"/>
            <rFont val="Tahoma"/>
            <family val="2"/>
          </rPr>
          <t xml:space="preserve">
</t>
        </r>
      </text>
    </comment>
    <comment ref="C54" authorId="0">
      <text>
        <r>
          <rPr>
            <sz val="8"/>
            <rFont val="Tahoma"/>
            <family val="2"/>
          </rPr>
          <t>väetise hind €/t</t>
        </r>
        <r>
          <rPr>
            <sz val="8"/>
            <rFont val="Tahoma"/>
            <family val="2"/>
          </rPr>
          <t xml:space="preserve">
</t>
        </r>
      </text>
    </comment>
    <comment ref="D54" authorId="0">
      <text>
        <r>
          <rPr>
            <sz val="8"/>
            <rFont val="Tahoma"/>
            <family val="2"/>
          </rPr>
          <t>füüsiline kogus kg/ha; juhul kui väetatakse üle aasta, siis pool normist märkida</t>
        </r>
        <r>
          <rPr>
            <sz val="8"/>
            <rFont val="Tahoma"/>
            <family val="2"/>
          </rPr>
          <t xml:space="preserve">
</t>
        </r>
      </text>
    </comment>
    <comment ref="A58" authorId="0">
      <text>
        <r>
          <rPr>
            <sz val="8"/>
            <rFont val="Tahoma"/>
            <family val="2"/>
          </rPr>
          <t>väetise nimetus</t>
        </r>
        <r>
          <rPr>
            <sz val="8"/>
            <rFont val="Tahoma"/>
            <family val="2"/>
          </rPr>
          <t xml:space="preserve">
</t>
        </r>
      </text>
    </comment>
    <comment ref="C58" authorId="0">
      <text>
        <r>
          <rPr>
            <sz val="8"/>
            <rFont val="Tahoma"/>
            <family val="2"/>
          </rPr>
          <t>väetise hind €/t</t>
        </r>
        <r>
          <rPr>
            <sz val="8"/>
            <rFont val="Tahoma"/>
            <family val="2"/>
          </rPr>
          <t xml:space="preserve">
</t>
        </r>
      </text>
    </comment>
    <comment ref="D58" authorId="0">
      <text>
        <r>
          <rPr>
            <sz val="8"/>
            <rFont val="Tahoma"/>
            <family val="2"/>
          </rPr>
          <t>füüsiline kogus kg/ha; juhul kui väetatakse üle aasta, siis pool normist märkida</t>
        </r>
        <r>
          <rPr>
            <sz val="8"/>
            <rFont val="Tahoma"/>
            <family val="2"/>
          </rPr>
          <t xml:space="preserve">
</t>
        </r>
      </text>
    </comment>
    <comment ref="A17" authorId="0">
      <text>
        <r>
          <rPr>
            <sz val="8"/>
            <rFont val="Tahoma"/>
            <family val="2"/>
          </rPr>
          <t xml:space="preserve">seemnesegu komponendid; kui on valmis seemnesegu, siis märkida see ühel real
</t>
        </r>
        <r>
          <rPr>
            <sz val="8"/>
            <rFont val="Tahoma"/>
            <family val="2"/>
          </rPr>
          <t xml:space="preserve">
</t>
        </r>
      </text>
    </comment>
    <comment ref="F17" authorId="0">
      <text>
        <r>
          <rPr>
            <sz val="8"/>
            <rFont val="Tahoma"/>
            <family val="2"/>
          </rPr>
          <t xml:space="preserve">seemne hind (€/kg); 
</t>
        </r>
        <r>
          <rPr>
            <sz val="8"/>
            <rFont val="Tahoma"/>
            <family val="2"/>
          </rPr>
          <t xml:space="preserve">
</t>
        </r>
      </text>
    </comment>
    <comment ref="F67" authorId="0">
      <text>
        <r>
          <rPr>
            <sz val="8"/>
            <rFont val="Tahoma"/>
            <family val="2"/>
          </rPr>
          <t xml:space="preserve">masinatööde maksumus ühe hektari kohta; €
</t>
        </r>
        <r>
          <rPr>
            <sz val="8"/>
            <rFont val="Tahoma"/>
            <family val="2"/>
          </rPr>
          <t xml:space="preserve">
</t>
        </r>
      </text>
    </comment>
    <comment ref="G67" authorId="0">
      <text>
        <r>
          <rPr>
            <sz val="8"/>
            <rFont val="Tahoma"/>
            <family val="2"/>
          </rPr>
          <t xml:space="preserve">masinatööde maksumus ühe hektari kohta; €
</t>
        </r>
        <r>
          <rPr>
            <sz val="8"/>
            <rFont val="Tahoma"/>
            <family val="2"/>
          </rPr>
          <t xml:space="preserve">
</t>
        </r>
      </text>
    </comment>
  </commentList>
</comments>
</file>

<file path=xl/sharedStrings.xml><?xml version="1.0" encoding="utf-8"?>
<sst xmlns="http://schemas.openxmlformats.org/spreadsheetml/2006/main" count="402" uniqueCount="82">
  <si>
    <t>TOODANG</t>
  </si>
  <si>
    <t xml:space="preserve"> </t>
  </si>
  <si>
    <t>MUUTUVKULUD</t>
  </si>
  <si>
    <t>Masinatööd kokku</t>
  </si>
  <si>
    <t>Kündmine</t>
  </si>
  <si>
    <t>Kultiveerimine</t>
  </si>
  <si>
    <t>Kivide koristamine</t>
  </si>
  <si>
    <t>Libistamine</t>
  </si>
  <si>
    <t xml:space="preserve">  Kompleksväetis</t>
  </si>
  <si>
    <t>kg/ha</t>
  </si>
  <si>
    <t>toimaine%</t>
  </si>
  <si>
    <t xml:space="preserve">  Lihtväetis</t>
  </si>
  <si>
    <t>norm/ha</t>
  </si>
  <si>
    <t>Väetamine</t>
  </si>
  <si>
    <t>Taimekaitse</t>
  </si>
  <si>
    <t>Toetused</t>
  </si>
  <si>
    <t xml:space="preserve">     Lämmastik (N) </t>
  </si>
  <si>
    <t xml:space="preserve">     Fosfor (P)       </t>
  </si>
  <si>
    <t xml:space="preserve">     Kaalium (K)      </t>
  </si>
  <si>
    <t>KOKKU sissetulek</t>
  </si>
  <si>
    <t>N koef 1,0</t>
  </si>
  <si>
    <t>P väetise toimaine korrutada läbi koefitsiendiga 0,44</t>
  </si>
  <si>
    <t>K väetise toimaine korrutada läbi koefitsiendiga 0,83</t>
  </si>
  <si>
    <t>Masinatööd</t>
  </si>
  <si>
    <t>näide</t>
  </si>
  <si>
    <t>andmetel</t>
  </si>
  <si>
    <t xml:space="preserve">   Seeme</t>
  </si>
  <si>
    <t xml:space="preserve">   Taimekaitse</t>
  </si>
  <si>
    <t xml:space="preserve">   Muud muutuvkulud</t>
  </si>
  <si>
    <t>Saak rajamisaastal</t>
  </si>
  <si>
    <t>Saak kasutusaastal</t>
  </si>
  <si>
    <t>Seemnesegu</t>
  </si>
  <si>
    <t>Väetamine rajamisaastal</t>
  </si>
  <si>
    <t>Rajamiskulud aastas</t>
  </si>
  <si>
    <t>Rajamiskulud KOKKU</t>
  </si>
  <si>
    <t>Kasutusaastad</t>
  </si>
  <si>
    <t>Väetamine kasutusaastal</t>
  </si>
  <si>
    <t>Masinatööd kasutusaastal</t>
  </si>
  <si>
    <t>Masinatööd rajamisaastal</t>
  </si>
  <si>
    <t>Kasutusaasta kulud KOKKU</t>
  </si>
  <si>
    <t>MUUTUVKULUD AASTA KESKMISELT</t>
  </si>
  <si>
    <t>rajamisel</t>
  </si>
  <si>
    <t>kasutus-aasta</t>
  </si>
  <si>
    <t>Tootmise omahind 1 kg  tootmiseks (ilma toetuseta)</t>
  </si>
  <si>
    <t>Rullimine</t>
  </si>
  <si>
    <t>Karjamaa järelniitmine</t>
  </si>
  <si>
    <t>kasutusaastad</t>
  </si>
  <si>
    <t>t/ha</t>
  </si>
  <si>
    <t>Kulud rajamisaastal</t>
  </si>
  <si>
    <t xml:space="preserve">   Väetamine</t>
  </si>
  <si>
    <t xml:space="preserve">   Masinatööd</t>
  </si>
  <si>
    <t>Kulud kasutusaastal</t>
  </si>
  <si>
    <t>saak rajamisaastal t/ha</t>
  </si>
  <si>
    <t>saak kasutusaastal t/ha</t>
  </si>
  <si>
    <t>Keskmine saak t/ha aastas</t>
  </si>
  <si>
    <t>KARJAMAA</t>
  </si>
  <si>
    <t>KESKMINE SAAK t/ha</t>
  </si>
  <si>
    <t>näide 1</t>
  </si>
  <si>
    <t>näide 2</t>
  </si>
  <si>
    <t>Hind €</t>
  </si>
  <si>
    <t>ÜPT</t>
  </si>
  <si>
    <t>Hind, €/t</t>
  </si>
  <si>
    <t>Hind, €/l; €/kg</t>
  </si>
  <si>
    <t>timut</t>
  </si>
  <si>
    <t>karjamaa raihein 2n</t>
  </si>
  <si>
    <t>N</t>
  </si>
  <si>
    <t>karjamaa raihein 4n</t>
  </si>
  <si>
    <t>Seemne vedu ja külvamine</t>
  </si>
  <si>
    <t>N väetise vedu ja külvamine</t>
  </si>
  <si>
    <t>Kõrre koorimine</t>
  </si>
  <si>
    <t>NPK väetise vedu ja külvamine</t>
  </si>
  <si>
    <t>märkused 2011.a. näite kohta</t>
  </si>
  <si>
    <t xml:space="preserve">Hind € </t>
  </si>
  <si>
    <t>Toetused €/ha</t>
  </si>
  <si>
    <t>NPK 7-12-25 hind 415 €/t, toiteelement 1,26 €/kg</t>
  </si>
  <si>
    <t>Lämmastikväetis AN 34 hind 325 €/t, toiteelement 0,96 €/kg</t>
  </si>
  <si>
    <t>2011. a.</t>
  </si>
  <si>
    <t>Kokku €</t>
  </si>
  <si>
    <t>Tootmise omahind 1 kg  tootmiseks</t>
  </si>
  <si>
    <t>Tootmise omahind, €/kg</t>
  </si>
  <si>
    <t>kasutusaastal</t>
  </si>
  <si>
    <t>valge ristik</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</si>
</sst>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
    <numFmt numFmtId="168" formatCode="#,##0.000"/>
    <numFmt numFmtId="169" formatCode="0.00000"/>
    <numFmt numFmtId="170" formatCode="0.0000"/>
    <numFmt numFmtId="171" formatCode="0.000000"/>
    <numFmt numFmtId="172" formatCode="#,##0.0000"/>
    <numFmt numFmtId="173" formatCode="0.0000000000"/>
    <numFmt numFmtId="174" formatCode="0.000000000"/>
    <numFmt numFmtId="175" formatCode="0.00000000"/>
    <numFmt numFmtId="176" formatCode="0.0000000"/>
    <numFmt numFmtId="177" formatCode="[$-425]d\.\ mmmm\ yyyy&quot;. a.&quot;"/>
    <numFmt numFmtId="178" formatCode="_-* #,##0.000\ _k_r_-;\-* #,##0.000\ _k_r_-;_-* &quot;-&quot;??\ _k_r_-;_-@_-"/>
    <numFmt numFmtId="179" formatCode="_-* #,##0.0\ _k_r_-;\-* #,##0.0\ _k_r_-;_-* &quot;-&quot;??\ _k_r_-;_-@_-"/>
    <numFmt numFmtId="180" formatCode="#,##0.00000"/>
    <numFmt numFmtId="181" formatCode="0.00_ ;\-0.00\ "/>
    <numFmt numFmtId="182" formatCode="0.0_ ;\-0.0\ "/>
  </numFmts>
  <fonts count="68">
    <font>
      <sz val="10"/>
      <name val="Arial"/>
      <family val="0"/>
    </font>
    <font>
      <u val="single"/>
      <sz val="10"/>
      <color indexed="36"/>
      <name val="Arial"/>
      <family val="2"/>
    </font>
    <font>
      <u val="single"/>
      <sz val="10"/>
      <color indexed="12"/>
      <name val="Arial"/>
      <family val="2"/>
    </font>
    <font>
      <b/>
      <sz val="24"/>
      <color indexed="12"/>
      <name val="Arial"/>
      <family val="2"/>
    </font>
    <font>
      <b/>
      <sz val="9"/>
      <name val="Arial"/>
      <family val="2"/>
    </font>
    <font>
      <sz val="9"/>
      <name val="Arial"/>
      <family val="2"/>
    </font>
    <font>
      <sz val="10"/>
      <color indexed="10"/>
      <name val="Arial"/>
      <family val="2"/>
    </font>
    <font>
      <b/>
      <sz val="10"/>
      <color indexed="10"/>
      <name val="Arial"/>
      <family val="2"/>
    </font>
    <font>
      <b/>
      <sz val="10"/>
      <name val="Arial"/>
      <family val="2"/>
    </font>
    <font>
      <b/>
      <sz val="8"/>
      <name val="Tahoma"/>
      <family val="2"/>
    </font>
    <font>
      <sz val="8"/>
      <name val="Tahoma"/>
      <family val="2"/>
    </font>
    <font>
      <sz val="8"/>
      <name val="Arial"/>
      <family val="2"/>
    </font>
    <font>
      <b/>
      <i/>
      <sz val="10"/>
      <name val="Arial"/>
      <family val="2"/>
    </font>
    <font>
      <b/>
      <sz val="9"/>
      <color indexed="58"/>
      <name val="Arial"/>
      <family val="2"/>
    </font>
    <font>
      <sz val="9"/>
      <color indexed="58"/>
      <name val="Arial"/>
      <family val="2"/>
    </font>
    <font>
      <b/>
      <sz val="9"/>
      <color indexed="12"/>
      <name val="Arial"/>
      <family val="2"/>
    </font>
    <font>
      <sz val="9"/>
      <color indexed="12"/>
      <name val="Arial"/>
      <family val="2"/>
    </font>
    <font>
      <b/>
      <sz val="10"/>
      <color indexed="12"/>
      <name val="Arial"/>
      <family val="2"/>
    </font>
    <font>
      <sz val="24"/>
      <color indexed="12"/>
      <name val="Arial"/>
      <family val="2"/>
    </font>
    <font>
      <b/>
      <i/>
      <sz val="10"/>
      <color indexed="10"/>
      <name val="Arial"/>
      <family val="2"/>
    </font>
    <font>
      <sz val="9"/>
      <color indexed="9"/>
      <name val="Arial"/>
      <family val="2"/>
    </font>
    <font>
      <b/>
      <sz val="12"/>
      <color indexed="12"/>
      <name val="Arial"/>
      <family val="2"/>
    </font>
    <font>
      <b/>
      <i/>
      <sz val="10"/>
      <color indexed="12"/>
      <name val="Arial"/>
      <family val="2"/>
    </font>
    <font>
      <sz val="10"/>
      <color indexed="12"/>
      <name val="Arial"/>
      <family val="2"/>
    </font>
    <font>
      <b/>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6"/>
      <name val="Calibri"/>
      <family val="0"/>
    </font>
    <font>
      <sz val="14"/>
      <color indexed="8"/>
      <name val="Calibri"/>
      <family val="0"/>
    </font>
    <font>
      <i/>
      <u val="single"/>
      <sz val="11"/>
      <color indexed="12"/>
      <name val="Calibri"/>
      <family val="0"/>
    </font>
    <font>
      <i/>
      <u val="single"/>
      <sz val="11"/>
      <color indexed="48"/>
      <name val="Calibri"/>
      <family val="0"/>
    </font>
    <font>
      <b/>
      <i/>
      <sz val="11"/>
      <color indexed="8"/>
      <name val="Calibri"/>
      <family val="0"/>
    </font>
    <font>
      <i/>
      <sz val="11"/>
      <color indexed="8"/>
      <name val="Calibri"/>
      <family val="0"/>
    </font>
    <font>
      <b/>
      <sz val="11"/>
      <color indexed="60"/>
      <name val="Calibri"/>
      <family val="0"/>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color indexed="63"/>
      </right>
      <top style="hair"/>
      <bottom style="hair"/>
    </border>
    <border>
      <left style="thin"/>
      <right style="thin"/>
      <top style="hair"/>
      <bottom style="hair"/>
    </border>
    <border>
      <left style="thin"/>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thin"/>
      <top>
        <color indexed="63"/>
      </top>
      <bottom style="hair"/>
    </border>
    <border>
      <left style="hair"/>
      <right style="hair"/>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style="hair"/>
      <top style="hair"/>
      <bottom style="hair"/>
    </border>
    <border>
      <left style="medium"/>
      <right style="hair"/>
      <top>
        <color indexed="63"/>
      </top>
      <bottom style="medium"/>
    </border>
    <border>
      <left style="hair"/>
      <right style="hair"/>
      <top>
        <color indexed="63"/>
      </top>
      <bottom style="medium"/>
    </border>
    <border>
      <left style="hair"/>
      <right>
        <color indexed="63"/>
      </right>
      <top style="hair"/>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style="hair"/>
      <top style="hair"/>
      <bottom style="thin"/>
    </border>
    <border>
      <left style="thin"/>
      <right style="thin"/>
      <top style="hair"/>
      <bottom style="thin"/>
    </border>
    <border>
      <left style="thin"/>
      <right style="thin"/>
      <top style="hair"/>
      <bottom>
        <color indexed="63"/>
      </bottom>
    </border>
    <border>
      <left style="hair"/>
      <right style="medium"/>
      <top style="hair"/>
      <bottom style="hair"/>
    </border>
    <border>
      <left style="hair"/>
      <right style="medium"/>
      <top>
        <color indexed="63"/>
      </top>
      <bottom style="medium"/>
    </border>
    <border>
      <left>
        <color indexed="63"/>
      </left>
      <right style="thin"/>
      <top style="hair"/>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style="thin"/>
      <bottom>
        <color indexed="63"/>
      </bottom>
    </border>
    <border>
      <left style="hair"/>
      <right style="hair"/>
      <top>
        <color indexed="63"/>
      </top>
      <bottom style="thin"/>
    </border>
    <border>
      <left style="hair"/>
      <right style="hair"/>
      <top style="thin"/>
      <bottom style="thin"/>
    </border>
    <border>
      <left style="hair"/>
      <right style="hair"/>
      <top>
        <color indexed="63"/>
      </top>
      <bottom style="hair"/>
    </border>
    <border>
      <left style="hair"/>
      <right style="hair"/>
      <top style="hair"/>
      <bottom>
        <color indexed="63"/>
      </bottom>
    </border>
    <border>
      <left style="hair"/>
      <right>
        <color indexed="63"/>
      </right>
      <top style="medium"/>
      <bottom style="hair"/>
    </border>
    <border>
      <left>
        <color indexed="63"/>
      </left>
      <right style="medium"/>
      <top style="medium"/>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63">
    <xf numFmtId="0" fontId="0" fillId="0" borderId="0" xfId="0" applyAlignment="1">
      <alignment/>
    </xf>
    <xf numFmtId="0" fontId="3" fillId="33" borderId="0" xfId="0" applyFont="1" applyFill="1" applyAlignment="1" applyProtection="1">
      <alignment/>
      <protection/>
    </xf>
    <xf numFmtId="0" fontId="0" fillId="33" borderId="0" xfId="0" applyFill="1" applyAlignment="1">
      <alignment/>
    </xf>
    <xf numFmtId="0" fontId="5" fillId="33" borderId="10" xfId="0" applyFont="1" applyFill="1" applyBorder="1" applyAlignment="1" applyProtection="1">
      <alignment/>
      <protection/>
    </xf>
    <xf numFmtId="0" fontId="5" fillId="33" borderId="11" xfId="0" applyFont="1" applyFill="1" applyBorder="1" applyAlignment="1" applyProtection="1">
      <alignment/>
      <protection/>
    </xf>
    <xf numFmtId="0" fontId="5" fillId="33" borderId="12" xfId="0" applyFont="1" applyFill="1" applyBorder="1" applyAlignment="1" applyProtection="1">
      <alignment horizontal="center"/>
      <protection/>
    </xf>
    <xf numFmtId="0" fontId="5" fillId="33" borderId="13" xfId="0" applyFont="1" applyFill="1" applyBorder="1" applyAlignment="1" applyProtection="1">
      <alignment horizontal="center"/>
      <protection/>
    </xf>
    <xf numFmtId="0" fontId="5" fillId="33" borderId="12" xfId="0" applyFont="1" applyFill="1" applyBorder="1" applyAlignment="1" applyProtection="1">
      <alignment/>
      <protection/>
    </xf>
    <xf numFmtId="0" fontId="5" fillId="33" borderId="14" xfId="0" applyFont="1" applyFill="1" applyBorder="1" applyAlignment="1" applyProtection="1">
      <alignment/>
      <protection/>
    </xf>
    <xf numFmtId="0" fontId="5" fillId="33" borderId="15" xfId="0" applyFont="1" applyFill="1" applyBorder="1" applyAlignment="1" applyProtection="1">
      <alignment/>
      <protection/>
    </xf>
    <xf numFmtId="0" fontId="5" fillId="33" borderId="16" xfId="0" applyFont="1" applyFill="1" applyBorder="1" applyAlignment="1" applyProtection="1">
      <alignment horizontal="right"/>
      <protection/>
    </xf>
    <xf numFmtId="0" fontId="5" fillId="33" borderId="17" xfId="0" applyFont="1" applyFill="1" applyBorder="1" applyAlignment="1" applyProtection="1">
      <alignment horizontal="right"/>
      <protection/>
    </xf>
    <xf numFmtId="0" fontId="5" fillId="33" borderId="16" xfId="0" applyFont="1" applyFill="1" applyBorder="1" applyAlignment="1" applyProtection="1">
      <alignment/>
      <protection/>
    </xf>
    <xf numFmtId="0" fontId="6" fillId="0" borderId="0" xfId="0" applyFont="1" applyAlignment="1">
      <alignment/>
    </xf>
    <xf numFmtId="0" fontId="6" fillId="0" borderId="0" xfId="0" applyFont="1" applyAlignment="1">
      <alignment/>
    </xf>
    <xf numFmtId="0" fontId="6" fillId="0" borderId="0" xfId="0" applyFont="1" applyAlignment="1">
      <alignment/>
    </xf>
    <xf numFmtId="0" fontId="8" fillId="0" borderId="0" xfId="0" applyFont="1" applyAlignment="1">
      <alignment/>
    </xf>
    <xf numFmtId="0" fontId="5" fillId="0" borderId="18" xfId="0" applyFont="1" applyFill="1" applyBorder="1" applyAlignment="1" applyProtection="1">
      <alignment horizontal="left"/>
      <protection/>
    </xf>
    <xf numFmtId="3" fontId="5" fillId="0" borderId="19" xfId="0" applyNumberFormat="1" applyFont="1" applyFill="1" applyBorder="1" applyAlignment="1" applyProtection="1">
      <alignment horizontal="right"/>
      <protection/>
    </xf>
    <xf numFmtId="0" fontId="4" fillId="33" borderId="20" xfId="0" applyFont="1" applyFill="1" applyBorder="1" applyAlignment="1" applyProtection="1">
      <alignment/>
      <protection/>
    </xf>
    <xf numFmtId="0" fontId="5" fillId="0" borderId="21" xfId="0" applyFont="1" applyFill="1" applyBorder="1" applyAlignment="1" applyProtection="1">
      <alignment/>
      <protection/>
    </xf>
    <xf numFmtId="0" fontId="4" fillId="0" borderId="22" xfId="0" applyFont="1" applyFill="1" applyBorder="1" applyAlignment="1" applyProtection="1">
      <alignment/>
      <protection/>
    </xf>
    <xf numFmtId="0" fontId="4" fillId="0" borderId="23" xfId="0" applyFont="1" applyFill="1" applyBorder="1" applyAlignment="1" applyProtection="1">
      <alignment/>
      <protection/>
    </xf>
    <xf numFmtId="0" fontId="5" fillId="0" borderId="16" xfId="0" applyFont="1" applyFill="1" applyBorder="1" applyAlignment="1" applyProtection="1">
      <alignment/>
      <protection/>
    </xf>
    <xf numFmtId="0" fontId="5" fillId="0" borderId="15" xfId="0" applyFont="1" applyFill="1" applyBorder="1" applyAlignment="1" applyProtection="1">
      <alignment/>
      <protection/>
    </xf>
    <xf numFmtId="0" fontId="5" fillId="0" borderId="16" xfId="0" applyFont="1" applyFill="1" applyBorder="1" applyAlignment="1" applyProtection="1">
      <alignment horizontal="right"/>
      <protection/>
    </xf>
    <xf numFmtId="0" fontId="5" fillId="0" borderId="17" xfId="0" applyFont="1" applyFill="1" applyBorder="1" applyAlignment="1" applyProtection="1">
      <alignment horizontal="right"/>
      <protection/>
    </xf>
    <xf numFmtId="0" fontId="4" fillId="0" borderId="14" xfId="0" applyFont="1" applyFill="1" applyBorder="1" applyAlignment="1" applyProtection="1">
      <alignment horizontal="left"/>
      <protection/>
    </xf>
    <xf numFmtId="0" fontId="5" fillId="0" borderId="24" xfId="0" applyFont="1" applyFill="1" applyBorder="1" applyAlignment="1" applyProtection="1">
      <alignment/>
      <protection/>
    </xf>
    <xf numFmtId="0" fontId="4" fillId="0" borderId="25" xfId="0" applyFont="1" applyFill="1" applyBorder="1" applyAlignment="1" applyProtection="1">
      <alignment/>
      <protection/>
    </xf>
    <xf numFmtId="0" fontId="5" fillId="0" borderId="25" xfId="0" applyFont="1" applyFill="1" applyBorder="1" applyAlignment="1" applyProtection="1">
      <alignment/>
      <protection/>
    </xf>
    <xf numFmtId="0" fontId="5" fillId="0" borderId="24" xfId="0" applyFont="1" applyFill="1" applyBorder="1" applyAlignment="1" applyProtection="1">
      <alignment horizontal="left"/>
      <protection/>
    </xf>
    <xf numFmtId="4" fontId="5" fillId="0" borderId="0" xfId="0" applyNumberFormat="1" applyFont="1" applyFill="1" applyBorder="1" applyAlignment="1" applyProtection="1">
      <alignment horizontal="right"/>
      <protection locked="0"/>
    </xf>
    <xf numFmtId="0" fontId="5" fillId="0" borderId="14" xfId="0" applyFont="1" applyFill="1" applyBorder="1" applyAlignment="1" applyProtection="1">
      <alignment/>
      <protection/>
    </xf>
    <xf numFmtId="0" fontId="5" fillId="0" borderId="25" xfId="0" applyFont="1" applyFill="1" applyBorder="1" applyAlignment="1" applyProtection="1">
      <alignment/>
      <protection/>
    </xf>
    <xf numFmtId="0" fontId="5" fillId="0" borderId="23" xfId="0" applyFont="1" applyFill="1" applyBorder="1" applyAlignment="1" applyProtection="1">
      <alignment/>
      <protection/>
    </xf>
    <xf numFmtId="0" fontId="5" fillId="0" borderId="22" xfId="0" applyFont="1" applyFill="1" applyBorder="1" applyAlignment="1" applyProtection="1">
      <alignment/>
      <protection/>
    </xf>
    <xf numFmtId="0" fontId="7" fillId="0" borderId="0" xfId="0" applyFont="1" applyAlignment="1">
      <alignment/>
    </xf>
    <xf numFmtId="0" fontId="12" fillId="0" borderId="0" xfId="0" applyFont="1" applyAlignment="1">
      <alignment/>
    </xf>
    <xf numFmtId="0" fontId="5" fillId="0" borderId="21" xfId="0" applyFont="1" applyFill="1" applyBorder="1" applyAlignment="1" applyProtection="1">
      <alignment/>
      <protection/>
    </xf>
    <xf numFmtId="0" fontId="5" fillId="0" borderId="23" xfId="0" applyFont="1" applyFill="1" applyBorder="1" applyAlignment="1" applyProtection="1">
      <alignment/>
      <protection/>
    </xf>
    <xf numFmtId="2" fontId="5" fillId="0" borderId="18" xfId="0" applyNumberFormat="1" applyFont="1" applyFill="1" applyBorder="1" applyAlignment="1" applyProtection="1">
      <alignment horizontal="left"/>
      <protection/>
    </xf>
    <xf numFmtId="3" fontId="5" fillId="0" borderId="19" xfId="0" applyNumberFormat="1" applyFont="1" applyFill="1" applyBorder="1" applyAlignment="1" applyProtection="1">
      <alignment horizontal="right"/>
      <protection/>
    </xf>
    <xf numFmtId="1" fontId="5" fillId="0" borderId="19" xfId="0" applyNumberFormat="1" applyFont="1" applyFill="1" applyBorder="1" applyAlignment="1" applyProtection="1">
      <alignment horizontal="right"/>
      <protection/>
    </xf>
    <xf numFmtId="1" fontId="5" fillId="0" borderId="0" xfId="0" applyNumberFormat="1" applyFont="1" applyFill="1" applyBorder="1" applyAlignment="1" applyProtection="1">
      <alignment horizontal="right"/>
      <protection/>
    </xf>
    <xf numFmtId="164" fontId="5" fillId="0" borderId="16" xfId="0" applyNumberFormat="1" applyFont="1" applyFill="1" applyBorder="1" applyAlignment="1" applyProtection="1">
      <alignment horizontal="right"/>
      <protection/>
    </xf>
    <xf numFmtId="0" fontId="5" fillId="0" borderId="15" xfId="0" applyFont="1" applyFill="1" applyBorder="1" applyAlignment="1" applyProtection="1">
      <alignment horizontal="left"/>
      <protection/>
    </xf>
    <xf numFmtId="3" fontId="5" fillId="0" borderId="17" xfId="0" applyNumberFormat="1" applyFont="1" applyFill="1" applyBorder="1" applyAlignment="1" applyProtection="1">
      <alignment horizontal="right"/>
      <protection locked="0"/>
    </xf>
    <xf numFmtId="3" fontId="5" fillId="0" borderId="17" xfId="0" applyNumberFormat="1" applyFont="1" applyFill="1" applyBorder="1" applyAlignment="1" applyProtection="1">
      <alignment horizontal="right"/>
      <protection/>
    </xf>
    <xf numFmtId="0" fontId="5" fillId="0" borderId="0" xfId="0" applyFont="1" applyFill="1" applyBorder="1" applyAlignment="1">
      <alignment/>
    </xf>
    <xf numFmtId="0" fontId="5" fillId="0" borderId="18" xfId="0" applyFont="1" applyFill="1" applyBorder="1" applyAlignment="1">
      <alignment/>
    </xf>
    <xf numFmtId="0" fontId="5" fillId="0" borderId="26" xfId="0" applyFont="1" applyFill="1" applyBorder="1" applyAlignment="1">
      <alignment/>
    </xf>
    <xf numFmtId="0" fontId="5" fillId="0" borderId="27" xfId="0" applyFont="1" applyFill="1" applyBorder="1" applyAlignment="1">
      <alignment/>
    </xf>
    <xf numFmtId="3" fontId="5" fillId="0" borderId="28" xfId="0"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27" xfId="0" applyFont="1" applyFill="1" applyBorder="1" applyAlignment="1" applyProtection="1">
      <alignment horizontal="left"/>
      <protection/>
    </xf>
    <xf numFmtId="3" fontId="4" fillId="0" borderId="19" xfId="0" applyNumberFormat="1" applyFont="1" applyFill="1" applyBorder="1" applyAlignment="1" applyProtection="1">
      <alignment/>
      <protection/>
    </xf>
    <xf numFmtId="0" fontId="5" fillId="0" borderId="24" xfId="0" applyFont="1" applyFill="1" applyBorder="1" applyAlignment="1" applyProtection="1">
      <alignment horizontal="right"/>
      <protection/>
    </xf>
    <xf numFmtId="0" fontId="5" fillId="0" borderId="14" xfId="0" applyFont="1" applyFill="1" applyBorder="1" applyAlignment="1" applyProtection="1">
      <alignment horizontal="right"/>
      <protection/>
    </xf>
    <xf numFmtId="0" fontId="5" fillId="0" borderId="24" xfId="0" applyFont="1" applyFill="1" applyBorder="1" applyAlignment="1" applyProtection="1">
      <alignment/>
      <protection/>
    </xf>
    <xf numFmtId="0" fontId="5" fillId="34" borderId="24" xfId="0" applyFont="1" applyFill="1" applyBorder="1" applyAlignment="1" applyProtection="1">
      <alignment horizontal="right"/>
      <protection locked="0"/>
    </xf>
    <xf numFmtId="0" fontId="5" fillId="0" borderId="18" xfId="0" applyFont="1" applyFill="1" applyBorder="1" applyAlignment="1" applyProtection="1">
      <alignment horizontal="left"/>
      <protection/>
    </xf>
    <xf numFmtId="0" fontId="5" fillId="0" borderId="24" xfId="0" applyFont="1" applyFill="1" applyBorder="1" applyAlignment="1" applyProtection="1">
      <alignment horizontal="right"/>
      <protection locked="0"/>
    </xf>
    <xf numFmtId="2" fontId="5"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right"/>
      <protection locked="0"/>
    </xf>
    <xf numFmtId="0" fontId="4" fillId="0" borderId="14" xfId="0" applyFont="1" applyFill="1" applyBorder="1" applyAlignment="1" applyProtection="1">
      <alignment/>
      <protection/>
    </xf>
    <xf numFmtId="0" fontId="5" fillId="0" borderId="16" xfId="0" applyFont="1" applyFill="1" applyBorder="1" applyAlignment="1" applyProtection="1">
      <alignment horizontal="right"/>
      <protection locked="0"/>
    </xf>
    <xf numFmtId="0" fontId="5" fillId="0" borderId="26" xfId="0"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 fontId="5" fillId="0" borderId="24" xfId="0" applyNumberFormat="1" applyFont="1" applyFill="1" applyBorder="1" applyAlignment="1" applyProtection="1">
      <alignment horizontal="right"/>
      <protection locked="0"/>
    </xf>
    <xf numFmtId="0" fontId="5" fillId="0" borderId="25" xfId="0" applyFont="1" applyFill="1" applyBorder="1" applyAlignment="1" applyProtection="1">
      <alignment horizontal="right"/>
      <protection locked="0"/>
    </xf>
    <xf numFmtId="2" fontId="5" fillId="0" borderId="26" xfId="0" applyNumberFormat="1" applyFont="1" applyFill="1" applyBorder="1" applyAlignment="1" applyProtection="1">
      <alignment horizontal="right"/>
      <protection locked="0"/>
    </xf>
    <xf numFmtId="1" fontId="5" fillId="0" borderId="0" xfId="0" applyNumberFormat="1" applyFont="1" applyFill="1" applyBorder="1" applyAlignment="1" applyProtection="1">
      <alignment horizontal="right"/>
      <protection locked="0"/>
    </xf>
    <xf numFmtId="1" fontId="5" fillId="0" borderId="19" xfId="0" applyNumberFormat="1" applyFont="1" applyFill="1" applyBorder="1" applyAlignment="1" applyProtection="1">
      <alignment horizontal="right"/>
      <protection locked="0"/>
    </xf>
    <xf numFmtId="0" fontId="5" fillId="34" borderId="25" xfId="0" applyFont="1" applyFill="1" applyBorder="1" applyAlignment="1" applyProtection="1">
      <alignment horizontal="right"/>
      <protection locked="0"/>
    </xf>
    <xf numFmtId="1" fontId="5" fillId="0" borderId="28" xfId="0" applyNumberFormat="1" applyFont="1" applyFill="1" applyBorder="1" applyAlignment="1" applyProtection="1">
      <alignment horizontal="right"/>
      <protection locked="0"/>
    </xf>
    <xf numFmtId="1" fontId="5" fillId="0" borderId="26" xfId="0" applyNumberFormat="1" applyFont="1" applyFill="1" applyBorder="1" applyAlignment="1" applyProtection="1">
      <alignment horizontal="right"/>
      <protection locked="0"/>
    </xf>
    <xf numFmtId="1" fontId="5" fillId="0" borderId="16" xfId="0" applyNumberFormat="1" applyFont="1" applyFill="1" applyBorder="1" applyAlignment="1" applyProtection="1">
      <alignment horizontal="right"/>
      <protection locked="0"/>
    </xf>
    <xf numFmtId="2" fontId="5" fillId="0" borderId="0" xfId="0" applyNumberFormat="1" applyFont="1" applyAlignment="1">
      <alignment/>
    </xf>
    <xf numFmtId="0" fontId="0" fillId="0" borderId="0" xfId="0" applyFont="1" applyAlignment="1">
      <alignment/>
    </xf>
    <xf numFmtId="2" fontId="5" fillId="34" borderId="26" xfId="0" applyNumberFormat="1" applyFont="1" applyFill="1" applyBorder="1" applyAlignment="1" applyProtection="1">
      <alignment horizontal="right"/>
      <protection locked="0"/>
    </xf>
    <xf numFmtId="0" fontId="4" fillId="33" borderId="14" xfId="0" applyFont="1" applyFill="1" applyBorder="1" applyAlignment="1">
      <alignment/>
    </xf>
    <xf numFmtId="3" fontId="4" fillId="33" borderId="16" xfId="0" applyNumberFormat="1" applyFont="1" applyFill="1" applyBorder="1" applyAlignment="1">
      <alignment/>
    </xf>
    <xf numFmtId="0" fontId="6" fillId="0" borderId="0" xfId="0" applyFont="1" applyFill="1" applyAlignment="1">
      <alignment/>
    </xf>
    <xf numFmtId="0" fontId="5" fillId="0" borderId="29" xfId="0" applyFont="1" applyFill="1" applyBorder="1" applyAlignment="1" applyProtection="1">
      <alignment/>
      <protection/>
    </xf>
    <xf numFmtId="3" fontId="5" fillId="0" borderId="30" xfId="0" applyNumberFormat="1" applyFont="1" applyFill="1" applyBorder="1" applyAlignment="1" applyProtection="1">
      <alignment horizontal="right"/>
      <protection/>
    </xf>
    <xf numFmtId="0" fontId="5" fillId="0" borderId="29" xfId="0" applyFont="1" applyFill="1" applyBorder="1" applyAlignment="1" applyProtection="1">
      <alignment horizontal="right"/>
      <protection locked="0"/>
    </xf>
    <xf numFmtId="0" fontId="5" fillId="0" borderId="31" xfId="0" applyFont="1" applyFill="1" applyBorder="1" applyAlignment="1" applyProtection="1">
      <alignment horizontal="left"/>
      <protection/>
    </xf>
    <xf numFmtId="0" fontId="5" fillId="0" borderId="32" xfId="0" applyFont="1" applyFill="1" applyBorder="1" applyAlignment="1" applyProtection="1">
      <alignment horizontal="right"/>
      <protection locked="0"/>
    </xf>
    <xf numFmtId="3" fontId="5" fillId="0" borderId="30" xfId="0" applyNumberFormat="1" applyFont="1" applyFill="1" applyBorder="1" applyAlignment="1" applyProtection="1">
      <alignment horizontal="right"/>
      <protection/>
    </xf>
    <xf numFmtId="4" fontId="5" fillId="0" borderId="32" xfId="0" applyNumberFormat="1" applyFont="1" applyFill="1" applyBorder="1" applyAlignment="1" applyProtection="1">
      <alignment horizontal="right"/>
      <protection locked="0"/>
    </xf>
    <xf numFmtId="1" fontId="5" fillId="0" borderId="29" xfId="0" applyNumberFormat="1" applyFont="1" applyFill="1" applyBorder="1" applyAlignment="1" applyProtection="1">
      <alignment horizontal="right"/>
      <protection locked="0"/>
    </xf>
    <xf numFmtId="2" fontId="5" fillId="0" borderId="32" xfId="0" applyNumberFormat="1" applyFont="1" applyFill="1" applyBorder="1" applyAlignment="1" applyProtection="1">
      <alignment horizontal="right"/>
      <protection locked="0"/>
    </xf>
    <xf numFmtId="0" fontId="5" fillId="0" borderId="32" xfId="0" applyFont="1" applyBorder="1" applyAlignment="1">
      <alignment/>
    </xf>
    <xf numFmtId="0" fontId="5" fillId="0" borderId="30" xfId="0" applyFont="1" applyBorder="1" applyAlignment="1">
      <alignment/>
    </xf>
    <xf numFmtId="1" fontId="5" fillId="0" borderId="32" xfId="0" applyNumberFormat="1" applyFont="1" applyBorder="1" applyAlignment="1">
      <alignment/>
    </xf>
    <xf numFmtId="1" fontId="5" fillId="0" borderId="30" xfId="0" applyNumberFormat="1" applyFont="1" applyFill="1" applyBorder="1" applyAlignment="1" applyProtection="1">
      <alignment horizontal="right"/>
      <protection locked="0"/>
    </xf>
    <xf numFmtId="1" fontId="5" fillId="0" borderId="32" xfId="0" applyNumberFormat="1" applyFont="1" applyFill="1" applyBorder="1" applyAlignment="1" applyProtection="1">
      <alignment horizontal="right"/>
      <protection locked="0"/>
    </xf>
    <xf numFmtId="0" fontId="5" fillId="0" borderId="31" xfId="0" applyFont="1" applyFill="1" applyBorder="1" applyAlignment="1" applyProtection="1">
      <alignment horizontal="left"/>
      <protection/>
    </xf>
    <xf numFmtId="0" fontId="5" fillId="0" borderId="33" xfId="0" applyFont="1" applyFill="1" applyBorder="1" applyAlignment="1" applyProtection="1">
      <alignment/>
      <protection/>
    </xf>
    <xf numFmtId="0" fontId="5" fillId="0" borderId="32" xfId="0" applyFont="1" applyFill="1" applyBorder="1" applyAlignment="1">
      <alignment/>
    </xf>
    <xf numFmtId="0" fontId="5" fillId="0" borderId="31" xfId="0" applyFont="1" applyFill="1" applyBorder="1" applyAlignment="1">
      <alignment/>
    </xf>
    <xf numFmtId="2" fontId="5" fillId="0" borderId="31" xfId="0" applyNumberFormat="1" applyFont="1" applyFill="1" applyBorder="1" applyAlignment="1" applyProtection="1">
      <alignment horizontal="left"/>
      <protection/>
    </xf>
    <xf numFmtId="3" fontId="5" fillId="0" borderId="32" xfId="0" applyNumberFormat="1" applyFont="1" applyFill="1" applyBorder="1" applyAlignment="1" applyProtection="1">
      <alignment horizontal="right"/>
      <protection locked="0"/>
    </xf>
    <xf numFmtId="0" fontId="4"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5" fillId="0" borderId="12" xfId="0" applyFont="1" applyFill="1" applyBorder="1" applyAlignment="1" applyProtection="1">
      <alignment horizontal="right"/>
      <protection/>
    </xf>
    <xf numFmtId="1" fontId="5" fillId="0" borderId="12" xfId="0" applyNumberFormat="1" applyFont="1" applyFill="1" applyBorder="1" applyAlignment="1" applyProtection="1">
      <alignment horizontal="right"/>
      <protection/>
    </xf>
    <xf numFmtId="0" fontId="5" fillId="0" borderId="34" xfId="0" applyFont="1" applyFill="1" applyBorder="1" applyAlignment="1" applyProtection="1">
      <alignment/>
      <protection/>
    </xf>
    <xf numFmtId="4" fontId="5" fillId="0" borderId="28" xfId="0" applyNumberFormat="1" applyFont="1" applyFill="1" applyBorder="1" applyAlignment="1" applyProtection="1">
      <alignment horizontal="right"/>
      <protection locked="0"/>
    </xf>
    <xf numFmtId="3" fontId="5" fillId="0" borderId="30" xfId="0" applyNumberFormat="1" applyFont="1" applyFill="1" applyBorder="1" applyAlignment="1" applyProtection="1">
      <alignment horizontal="right"/>
      <protection locked="0"/>
    </xf>
    <xf numFmtId="2" fontId="5" fillId="0" borderId="27" xfId="0" applyNumberFormat="1" applyFont="1" applyFill="1" applyBorder="1" applyAlignment="1" applyProtection="1">
      <alignment horizontal="left"/>
      <protection/>
    </xf>
    <xf numFmtId="3" fontId="5" fillId="0" borderId="35" xfId="0" applyNumberFormat="1" applyFont="1" applyFill="1" applyBorder="1" applyAlignment="1" applyProtection="1">
      <alignment horizontal="right"/>
      <protection locked="0"/>
    </xf>
    <xf numFmtId="3" fontId="5" fillId="0" borderId="36" xfId="0" applyNumberFormat="1" applyFont="1" applyFill="1" applyBorder="1" applyAlignment="1" applyProtection="1">
      <alignment horizontal="right"/>
      <protection locked="0"/>
    </xf>
    <xf numFmtId="3" fontId="5" fillId="0" borderId="37" xfId="0" applyNumberFormat="1" applyFont="1" applyFill="1" applyBorder="1" applyAlignment="1" applyProtection="1">
      <alignment horizontal="right"/>
      <protection/>
    </xf>
    <xf numFmtId="2" fontId="5" fillId="0" borderId="16" xfId="0" applyNumberFormat="1" applyFont="1" applyFill="1" applyBorder="1" applyAlignment="1" applyProtection="1">
      <alignment horizontal="right"/>
      <protection locked="0"/>
    </xf>
    <xf numFmtId="0" fontId="5" fillId="0" borderId="33" xfId="0" applyFont="1" applyFill="1" applyBorder="1" applyAlignment="1" applyProtection="1">
      <alignment/>
      <protection/>
    </xf>
    <xf numFmtId="0" fontId="5" fillId="0" borderId="10" xfId="0" applyFont="1" applyFill="1" applyBorder="1" applyAlignment="1" applyProtection="1">
      <alignment horizontal="right"/>
      <protection locked="0"/>
    </xf>
    <xf numFmtId="0" fontId="5" fillId="0" borderId="38" xfId="0" applyFont="1" applyFill="1" applyBorder="1" applyAlignment="1" applyProtection="1">
      <alignment/>
      <protection/>
    </xf>
    <xf numFmtId="0" fontId="5" fillId="0" borderId="29" xfId="0" applyFont="1" applyFill="1" applyBorder="1" applyAlignment="1" applyProtection="1">
      <alignment horizontal="left"/>
      <protection/>
    </xf>
    <xf numFmtId="0" fontId="5" fillId="0" borderId="27" xfId="0" applyFont="1" applyFill="1" applyBorder="1" applyAlignment="1" applyProtection="1">
      <alignment horizontal="right"/>
      <protection locked="0"/>
    </xf>
    <xf numFmtId="0" fontId="5" fillId="0" borderId="18" xfId="0" applyFont="1" applyFill="1" applyBorder="1" applyAlignment="1" applyProtection="1">
      <alignment horizontal="right"/>
      <protection locked="0"/>
    </xf>
    <xf numFmtId="3" fontId="5" fillId="0" borderId="28" xfId="0" applyNumberFormat="1" applyFont="1" applyFill="1" applyBorder="1" applyAlignment="1" applyProtection="1">
      <alignment horizontal="right"/>
      <protection/>
    </xf>
    <xf numFmtId="1" fontId="5" fillId="0" borderId="25" xfId="0" applyNumberFormat="1" applyFont="1" applyFill="1" applyBorder="1" applyAlignment="1" applyProtection="1">
      <alignment horizontal="right"/>
      <protection locked="0"/>
    </xf>
    <xf numFmtId="1" fontId="5" fillId="0" borderId="14" xfId="0" applyNumberFormat="1" applyFont="1" applyFill="1" applyBorder="1" applyAlignment="1" applyProtection="1">
      <alignment horizontal="right"/>
      <protection locked="0"/>
    </xf>
    <xf numFmtId="0" fontId="0" fillId="0" borderId="39" xfId="0" applyBorder="1" applyAlignment="1">
      <alignment/>
    </xf>
    <xf numFmtId="3" fontId="0" fillId="0" borderId="39" xfId="0" applyNumberFormat="1" applyBorder="1" applyAlignment="1">
      <alignment horizontal="center"/>
    </xf>
    <xf numFmtId="0" fontId="0" fillId="0" borderId="39" xfId="0" applyBorder="1" applyAlignment="1">
      <alignment horizontal="center"/>
    </xf>
    <xf numFmtId="0" fontId="18" fillId="33" borderId="40" xfId="0" applyFont="1" applyFill="1" applyBorder="1" applyAlignment="1" applyProtection="1">
      <alignment/>
      <protection/>
    </xf>
    <xf numFmtId="0" fontId="8" fillId="0" borderId="41" xfId="0" applyFont="1" applyBorder="1" applyAlignment="1">
      <alignment horizontal="center"/>
    </xf>
    <xf numFmtId="0" fontId="0" fillId="0" borderId="42" xfId="0" applyBorder="1" applyAlignment="1">
      <alignment/>
    </xf>
    <xf numFmtId="0" fontId="0" fillId="0" borderId="42" xfId="0" applyFont="1" applyBorder="1" applyAlignment="1">
      <alignment/>
    </xf>
    <xf numFmtId="0" fontId="8" fillId="0" borderId="42" xfId="0" applyFont="1" applyBorder="1" applyAlignment="1">
      <alignment/>
    </xf>
    <xf numFmtId="0" fontId="15" fillId="33" borderId="42" xfId="0" applyFont="1" applyFill="1" applyBorder="1" applyAlignment="1">
      <alignment horizontal="left"/>
    </xf>
    <xf numFmtId="0" fontId="0" fillId="0" borderId="43" xfId="0" applyBorder="1" applyAlignment="1">
      <alignment/>
    </xf>
    <xf numFmtId="0" fontId="0" fillId="0" borderId="44" xfId="0" applyBorder="1" applyAlignment="1">
      <alignment/>
    </xf>
    <xf numFmtId="3" fontId="6" fillId="0" borderId="0" xfId="0" applyNumberFormat="1" applyFont="1" applyAlignment="1">
      <alignment/>
    </xf>
    <xf numFmtId="3" fontId="0" fillId="0" borderId="0" xfId="0" applyNumberFormat="1" applyAlignment="1">
      <alignment/>
    </xf>
    <xf numFmtId="0" fontId="19" fillId="0" borderId="0" xfId="0" applyFont="1" applyAlignment="1">
      <alignment/>
    </xf>
    <xf numFmtId="3" fontId="5" fillId="0" borderId="0" xfId="0" applyNumberFormat="1" applyFont="1" applyFill="1" applyBorder="1" applyAlignment="1" applyProtection="1">
      <alignment horizontal="right"/>
      <protection locked="0"/>
    </xf>
    <xf numFmtId="2" fontId="5" fillId="0" borderId="45" xfId="0" applyNumberFormat="1" applyFont="1" applyFill="1" applyBorder="1" applyAlignment="1" applyProtection="1">
      <alignment horizontal="right"/>
      <protection locked="0"/>
    </xf>
    <xf numFmtId="3" fontId="5" fillId="0" borderId="16" xfId="0" applyNumberFormat="1" applyFont="1" applyFill="1" applyBorder="1" applyAlignment="1" applyProtection="1">
      <alignment horizontal="right"/>
      <protection/>
    </xf>
    <xf numFmtId="3" fontId="5" fillId="0" borderId="14" xfId="0" applyNumberFormat="1" applyFont="1" applyFill="1" applyBorder="1" applyAlignment="1" applyProtection="1">
      <alignment horizontal="right"/>
      <protection/>
    </xf>
    <xf numFmtId="3" fontId="5" fillId="0" borderId="15" xfId="0" applyNumberFormat="1" applyFont="1" applyFill="1" applyBorder="1" applyAlignment="1" applyProtection="1">
      <alignment horizontal="left"/>
      <protection/>
    </xf>
    <xf numFmtId="3" fontId="5" fillId="0" borderId="32" xfId="0" applyNumberFormat="1" applyFont="1" applyFill="1" applyBorder="1" applyAlignment="1">
      <alignment/>
    </xf>
    <xf numFmtId="3" fontId="5" fillId="0" borderId="31" xfId="0" applyNumberFormat="1" applyFont="1" applyFill="1" applyBorder="1" applyAlignment="1">
      <alignment/>
    </xf>
    <xf numFmtId="3" fontId="5" fillId="0" borderId="0" xfId="0" applyNumberFormat="1" applyFont="1" applyFill="1" applyBorder="1" applyAlignment="1">
      <alignment/>
    </xf>
    <xf numFmtId="3" fontId="5" fillId="0" borderId="18" xfId="0" applyNumberFormat="1" applyFont="1" applyFill="1" applyBorder="1" applyAlignment="1">
      <alignment/>
    </xf>
    <xf numFmtId="3" fontId="5" fillId="0" borderId="26" xfId="0" applyNumberFormat="1" applyFont="1" applyFill="1" applyBorder="1" applyAlignment="1">
      <alignment/>
    </xf>
    <xf numFmtId="3" fontId="5" fillId="0" borderId="27" xfId="0" applyNumberFormat="1" applyFont="1" applyFill="1" applyBorder="1" applyAlignment="1">
      <alignment/>
    </xf>
    <xf numFmtId="3" fontId="5" fillId="0" borderId="29" xfId="0" applyNumberFormat="1" applyFont="1" applyFill="1" applyBorder="1" applyAlignment="1">
      <alignment/>
    </xf>
    <xf numFmtId="3" fontId="5" fillId="0" borderId="24" xfId="0" applyNumberFormat="1" applyFont="1" applyFill="1" applyBorder="1" applyAlignment="1">
      <alignment/>
    </xf>
    <xf numFmtId="3" fontId="5" fillId="0" borderId="24" xfId="0" applyNumberFormat="1" applyFont="1" applyFill="1" applyBorder="1" applyAlignment="1" applyProtection="1">
      <alignment horizontal="right"/>
      <protection/>
    </xf>
    <xf numFmtId="3" fontId="5" fillId="0" borderId="27" xfId="0" applyNumberFormat="1" applyFont="1" applyFill="1" applyBorder="1" applyAlignment="1" applyProtection="1">
      <alignment horizontal="left"/>
      <protection/>
    </xf>
    <xf numFmtId="3" fontId="5" fillId="0" borderId="0" xfId="0" applyNumberFormat="1" applyFont="1" applyFill="1" applyBorder="1" applyAlignment="1" applyProtection="1">
      <alignment horizontal="right"/>
      <protection/>
    </xf>
    <xf numFmtId="0" fontId="5" fillId="0" borderId="11" xfId="0" applyFont="1" applyFill="1" applyBorder="1" applyAlignment="1" applyProtection="1">
      <alignment horizontal="left"/>
      <protection/>
    </xf>
    <xf numFmtId="2" fontId="5" fillId="0" borderId="35" xfId="0" applyNumberFormat="1" applyFont="1" applyBorder="1" applyAlignment="1">
      <alignment/>
    </xf>
    <xf numFmtId="0" fontId="7" fillId="0" borderId="0" xfId="0" applyFont="1" applyAlignment="1" applyProtection="1">
      <alignment/>
      <protection locked="0"/>
    </xf>
    <xf numFmtId="9" fontId="5" fillId="0" borderId="21" xfId="0" applyNumberFormat="1" applyFont="1" applyFill="1" applyBorder="1" applyAlignment="1" applyProtection="1">
      <alignment/>
      <protection/>
    </xf>
    <xf numFmtId="0" fontId="4" fillId="0" borderId="21" xfId="0" applyFont="1" applyFill="1" applyBorder="1" applyAlignment="1" applyProtection="1">
      <alignment/>
      <protection/>
    </xf>
    <xf numFmtId="0" fontId="5" fillId="0" borderId="14" xfId="0" applyFont="1" applyFill="1" applyBorder="1" applyAlignment="1" applyProtection="1">
      <alignment/>
      <protection/>
    </xf>
    <xf numFmtId="2" fontId="5" fillId="34" borderId="16" xfId="0" applyNumberFormat="1" applyFont="1" applyFill="1" applyBorder="1" applyAlignment="1" applyProtection="1">
      <alignment horizontal="right"/>
      <protection locked="0"/>
    </xf>
    <xf numFmtId="0" fontId="5" fillId="34" borderId="14" xfId="0" applyFont="1" applyFill="1" applyBorder="1" applyAlignment="1" applyProtection="1">
      <alignment horizontal="right"/>
      <protection locked="0"/>
    </xf>
    <xf numFmtId="0" fontId="4" fillId="0" borderId="10" xfId="0" applyFont="1" applyFill="1" applyBorder="1" applyAlignment="1" applyProtection="1">
      <alignment/>
      <protection/>
    </xf>
    <xf numFmtId="2" fontId="5" fillId="0" borderId="12" xfId="0" applyNumberFormat="1" applyFont="1" applyBorder="1" applyAlignment="1">
      <alignment/>
    </xf>
    <xf numFmtId="0" fontId="5" fillId="0" borderId="12" xfId="0" applyFont="1" applyFill="1" applyBorder="1" applyAlignment="1" applyProtection="1">
      <alignment horizontal="right"/>
      <protection locked="0"/>
    </xf>
    <xf numFmtId="1" fontId="5" fillId="0" borderId="12" xfId="0" applyNumberFormat="1" applyFont="1" applyFill="1" applyBorder="1" applyAlignment="1" applyProtection="1">
      <alignment horizontal="right"/>
      <protection locked="0"/>
    </xf>
    <xf numFmtId="0" fontId="4" fillId="33" borderId="23" xfId="0" applyFont="1" applyFill="1" applyBorder="1" applyAlignment="1" applyProtection="1">
      <alignment/>
      <protection/>
    </xf>
    <xf numFmtId="0" fontId="5" fillId="33" borderId="16" xfId="0" applyFont="1" applyFill="1" applyBorder="1" applyAlignment="1" applyProtection="1">
      <alignment horizontal="center"/>
      <protection/>
    </xf>
    <xf numFmtId="0" fontId="5" fillId="33" borderId="17" xfId="0" applyFont="1" applyFill="1" applyBorder="1" applyAlignment="1" applyProtection="1">
      <alignment horizontal="center"/>
      <protection/>
    </xf>
    <xf numFmtId="2" fontId="5" fillId="0" borderId="35" xfId="0" applyNumberFormat="1" applyFont="1" applyFill="1" applyBorder="1" applyAlignment="1" applyProtection="1">
      <alignment horizontal="right"/>
      <protection locked="0"/>
    </xf>
    <xf numFmtId="1" fontId="5" fillId="0" borderId="10" xfId="0" applyNumberFormat="1" applyFont="1" applyFill="1" applyBorder="1" applyAlignment="1" applyProtection="1">
      <alignment horizontal="right"/>
      <protection locked="0"/>
    </xf>
    <xf numFmtId="2" fontId="5" fillId="0" borderId="12" xfId="0" applyNumberFormat="1" applyFont="1" applyFill="1" applyBorder="1" applyAlignment="1" applyProtection="1">
      <alignment horizontal="right"/>
      <protection locked="0"/>
    </xf>
    <xf numFmtId="0" fontId="5" fillId="0" borderId="46" xfId="0" applyFont="1" applyFill="1" applyBorder="1" applyAlignment="1" applyProtection="1">
      <alignment horizontal="left"/>
      <protection/>
    </xf>
    <xf numFmtId="2" fontId="5" fillId="0" borderId="47" xfId="0" applyNumberFormat="1" applyFont="1" applyFill="1" applyBorder="1" applyAlignment="1" applyProtection="1">
      <alignment horizontal="right"/>
      <protection locked="0"/>
    </xf>
    <xf numFmtId="3" fontId="5" fillId="0" borderId="48" xfId="0" applyNumberFormat="1" applyFont="1" applyFill="1" applyBorder="1" applyAlignment="1" applyProtection="1">
      <alignment horizontal="right"/>
      <protection/>
    </xf>
    <xf numFmtId="0" fontId="4" fillId="0" borderId="10" xfId="0" applyFont="1" applyBorder="1" applyAlignment="1">
      <alignment horizontal="left"/>
    </xf>
    <xf numFmtId="0" fontId="4" fillId="0" borderId="20" xfId="0" applyFont="1" applyBorder="1" applyAlignment="1">
      <alignment horizontal="left" vertical="top"/>
    </xf>
    <xf numFmtId="0" fontId="4" fillId="0" borderId="20" xfId="0" applyFont="1" applyBorder="1" applyAlignment="1">
      <alignment horizontal="center" vertical="top" wrapText="1"/>
    </xf>
    <xf numFmtId="2" fontId="15" fillId="33" borderId="26" xfId="0" applyNumberFormat="1" applyFont="1" applyFill="1" applyBorder="1" applyAlignment="1">
      <alignment/>
    </xf>
    <xf numFmtId="0" fontId="16" fillId="33" borderId="26" xfId="0" applyFont="1" applyFill="1" applyBorder="1" applyAlignment="1">
      <alignment/>
    </xf>
    <xf numFmtId="0" fontId="5" fillId="0" borderId="11" xfId="0" applyFont="1" applyFill="1" applyBorder="1" applyAlignment="1" applyProtection="1">
      <alignment horizontal="right"/>
      <protection locked="0"/>
    </xf>
    <xf numFmtId="0" fontId="4" fillId="33" borderId="10" xfId="0" applyFont="1" applyFill="1" applyBorder="1" applyAlignment="1" applyProtection="1">
      <alignment/>
      <protection/>
    </xf>
    <xf numFmtId="3" fontId="4" fillId="0" borderId="10" xfId="0" applyNumberFormat="1" applyFont="1" applyBorder="1" applyAlignment="1">
      <alignment/>
    </xf>
    <xf numFmtId="0" fontId="4" fillId="0" borderId="12" xfId="0" applyFont="1" applyBorder="1" applyAlignment="1">
      <alignment/>
    </xf>
    <xf numFmtId="0" fontId="4" fillId="33" borderId="15" xfId="0" applyFont="1" applyFill="1" applyBorder="1" applyAlignment="1" applyProtection="1">
      <alignment/>
      <protection/>
    </xf>
    <xf numFmtId="0" fontId="4" fillId="33" borderId="16"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14" xfId="0" applyFont="1" applyFill="1" applyBorder="1" applyAlignment="1" applyProtection="1">
      <alignment/>
      <protection/>
    </xf>
    <xf numFmtId="0" fontId="5" fillId="0" borderId="49" xfId="0" applyFont="1" applyFill="1" applyBorder="1" applyAlignment="1" applyProtection="1">
      <alignment/>
      <protection/>
    </xf>
    <xf numFmtId="0" fontId="5" fillId="0" borderId="49" xfId="0" applyFont="1" applyFill="1" applyBorder="1" applyAlignment="1" applyProtection="1">
      <alignment horizontal="right"/>
      <protection locked="0"/>
    </xf>
    <xf numFmtId="0" fontId="5" fillId="0" borderId="50" xfId="0" applyFont="1" applyFill="1" applyBorder="1" applyAlignment="1" applyProtection="1">
      <alignment horizontal="left"/>
      <protection/>
    </xf>
    <xf numFmtId="2" fontId="5" fillId="0" borderId="50" xfId="0" applyNumberFormat="1" applyFont="1" applyFill="1" applyBorder="1" applyAlignment="1" applyProtection="1">
      <alignment horizontal="right"/>
      <protection locked="0"/>
    </xf>
    <xf numFmtId="1" fontId="5" fillId="0" borderId="49" xfId="0" applyNumberFormat="1" applyFont="1" applyFill="1" applyBorder="1" applyAlignment="1" applyProtection="1">
      <alignment horizontal="right"/>
      <protection locked="0"/>
    </xf>
    <xf numFmtId="0" fontId="5" fillId="0" borderId="29" xfId="0" applyFont="1" applyFill="1" applyBorder="1" applyAlignment="1" applyProtection="1">
      <alignment/>
      <protection/>
    </xf>
    <xf numFmtId="0" fontId="5" fillId="0" borderId="32" xfId="0" applyFont="1" applyFill="1" applyBorder="1" applyAlignment="1" applyProtection="1">
      <alignment horizontal="left"/>
      <protection/>
    </xf>
    <xf numFmtId="0" fontId="5" fillId="0" borderId="10" xfId="0" applyFont="1" applyFill="1" applyBorder="1" applyAlignment="1" applyProtection="1">
      <alignment/>
      <protection/>
    </xf>
    <xf numFmtId="0" fontId="5" fillId="0" borderId="12" xfId="0" applyFont="1" applyFill="1" applyBorder="1" applyAlignment="1" applyProtection="1">
      <alignment horizontal="left"/>
      <protection/>
    </xf>
    <xf numFmtId="0" fontId="4" fillId="0" borderId="24" xfId="0" applyFont="1" applyFill="1" applyBorder="1" applyAlignment="1" applyProtection="1">
      <alignment/>
      <protection/>
    </xf>
    <xf numFmtId="0" fontId="4" fillId="0" borderId="24" xfId="0" applyFont="1" applyFill="1" applyBorder="1" applyAlignment="1" applyProtection="1">
      <alignment horizontal="right"/>
      <protection locked="0"/>
    </xf>
    <xf numFmtId="0" fontId="4" fillId="0" borderId="0" xfId="0" applyFont="1" applyFill="1" applyBorder="1" applyAlignment="1" applyProtection="1">
      <alignment horizontal="left"/>
      <protection/>
    </xf>
    <xf numFmtId="2" fontId="4" fillId="0" borderId="0" xfId="0" applyNumberFormat="1" applyFont="1" applyFill="1" applyBorder="1" applyAlignment="1" applyProtection="1">
      <alignment horizontal="right"/>
      <protection locked="0"/>
    </xf>
    <xf numFmtId="0" fontId="4" fillId="0" borderId="10" xfId="0" applyFont="1" applyFill="1" applyBorder="1" applyAlignment="1" applyProtection="1">
      <alignment horizontal="right"/>
      <protection locked="0"/>
    </xf>
    <xf numFmtId="0" fontId="4" fillId="0" borderId="12" xfId="0" applyFont="1" applyFill="1" applyBorder="1" applyAlignment="1" applyProtection="1">
      <alignment horizontal="left"/>
      <protection/>
    </xf>
    <xf numFmtId="2" fontId="4" fillId="0" borderId="12" xfId="0" applyNumberFormat="1" applyFont="1" applyFill="1" applyBorder="1" applyAlignment="1" applyProtection="1">
      <alignment horizontal="right"/>
      <protection locked="0"/>
    </xf>
    <xf numFmtId="2" fontId="5" fillId="0" borderId="34" xfId="0" applyNumberFormat="1" applyFont="1" applyFill="1" applyBorder="1" applyAlignment="1" applyProtection="1">
      <alignment horizontal="right"/>
      <protection locked="0"/>
    </xf>
    <xf numFmtId="3" fontId="5" fillId="0" borderId="25" xfId="0" applyNumberFormat="1" applyFont="1" applyFill="1" applyBorder="1" applyAlignment="1" applyProtection="1">
      <alignment horizontal="right"/>
      <protection locked="0"/>
    </xf>
    <xf numFmtId="3" fontId="5" fillId="0" borderId="27" xfId="0" applyNumberFormat="1" applyFont="1" applyFill="1" applyBorder="1" applyAlignment="1" applyProtection="1">
      <alignment horizontal="right"/>
      <protection locked="0"/>
    </xf>
    <xf numFmtId="3" fontId="5" fillId="0" borderId="10" xfId="0" applyNumberFormat="1" applyFont="1" applyFill="1" applyBorder="1" applyAlignment="1" applyProtection="1">
      <alignment horizontal="right"/>
      <protection locked="0"/>
    </xf>
    <xf numFmtId="3" fontId="5" fillId="0" borderId="11" xfId="0" applyNumberFormat="1" applyFont="1" applyFill="1" applyBorder="1" applyAlignment="1" applyProtection="1">
      <alignment horizontal="right"/>
      <protection locked="0"/>
    </xf>
    <xf numFmtId="167" fontId="5" fillId="34" borderId="32" xfId="0" applyNumberFormat="1" applyFont="1" applyFill="1" applyBorder="1" applyAlignment="1" applyProtection="1">
      <alignment horizontal="right"/>
      <protection locked="0"/>
    </xf>
    <xf numFmtId="167" fontId="5" fillId="0" borderId="32" xfId="0" applyNumberFormat="1" applyFont="1" applyFill="1" applyBorder="1" applyAlignment="1" applyProtection="1">
      <alignment horizontal="right"/>
      <protection locked="0"/>
    </xf>
    <xf numFmtId="167" fontId="5" fillId="0" borderId="0" xfId="0" applyNumberFormat="1" applyFont="1" applyFill="1" applyBorder="1" applyAlignment="1" applyProtection="1">
      <alignment horizontal="right"/>
      <protection/>
    </xf>
    <xf numFmtId="4" fontId="20" fillId="0" borderId="32" xfId="0" applyNumberFormat="1" applyFont="1" applyFill="1" applyBorder="1" applyAlignment="1" applyProtection="1">
      <alignment horizontal="right"/>
      <protection locked="0"/>
    </xf>
    <xf numFmtId="4" fontId="20" fillId="0" borderId="32" xfId="0" applyNumberFormat="1" applyFont="1" applyFill="1" applyBorder="1" applyAlignment="1" applyProtection="1">
      <alignment horizontal="right"/>
      <protection locked="0"/>
    </xf>
    <xf numFmtId="4" fontId="4" fillId="33" borderId="28" xfId="0" applyNumberFormat="1" applyFont="1" applyFill="1" applyBorder="1" applyAlignment="1" applyProtection="1">
      <alignment horizontal="right"/>
      <protection/>
    </xf>
    <xf numFmtId="0" fontId="4" fillId="0" borderId="20" xfId="0" applyFont="1" applyFill="1" applyBorder="1" applyAlignment="1">
      <alignment horizontal="left" vertical="top"/>
    </xf>
    <xf numFmtId="0" fontId="4" fillId="0" borderId="20" xfId="0" applyFont="1" applyFill="1" applyBorder="1" applyAlignment="1">
      <alignment horizontal="center" vertical="top" wrapText="1"/>
    </xf>
    <xf numFmtId="4" fontId="4" fillId="33" borderId="17" xfId="0" applyNumberFormat="1" applyFont="1" applyFill="1" applyBorder="1" applyAlignment="1">
      <alignment/>
    </xf>
    <xf numFmtId="0" fontId="5" fillId="35" borderId="21" xfId="0" applyFont="1" applyFill="1" applyBorder="1" applyAlignment="1" applyProtection="1">
      <alignment horizontal="right"/>
      <protection locked="0"/>
    </xf>
    <xf numFmtId="0" fontId="5" fillId="34" borderId="33" xfId="0" applyFont="1" applyFill="1" applyBorder="1" applyAlignment="1" applyProtection="1">
      <alignment/>
      <protection locked="0"/>
    </xf>
    <xf numFmtId="3" fontId="5" fillId="34" borderId="30" xfId="0" applyNumberFormat="1" applyFont="1" applyFill="1" applyBorder="1" applyAlignment="1" applyProtection="1">
      <alignment horizontal="right"/>
      <protection locked="0"/>
    </xf>
    <xf numFmtId="0" fontId="5" fillId="0" borderId="29" xfId="0" applyFont="1" applyFill="1" applyBorder="1" applyAlignment="1" applyProtection="1">
      <alignment horizontal="right"/>
      <protection/>
    </xf>
    <xf numFmtId="0" fontId="5" fillId="34" borderId="21" xfId="0" applyFont="1" applyFill="1" applyBorder="1" applyAlignment="1" applyProtection="1">
      <alignment/>
      <protection locked="0"/>
    </xf>
    <xf numFmtId="0" fontId="5" fillId="34" borderId="19" xfId="0" applyFont="1" applyFill="1" applyBorder="1" applyAlignment="1" applyProtection="1">
      <alignment/>
      <protection locked="0"/>
    </xf>
    <xf numFmtId="167" fontId="5" fillId="0" borderId="29" xfId="0" applyNumberFormat="1" applyFont="1" applyFill="1" applyBorder="1" applyAlignment="1" applyProtection="1">
      <alignment horizontal="right"/>
      <protection locked="0"/>
    </xf>
    <xf numFmtId="167" fontId="5" fillId="0" borderId="51" xfId="0" applyNumberFormat="1" applyFont="1" applyFill="1" applyBorder="1" applyAlignment="1" applyProtection="1">
      <alignment horizontal="right"/>
      <protection locked="0"/>
    </xf>
    <xf numFmtId="2" fontId="5" fillId="0" borderId="51" xfId="0" applyNumberFormat="1" applyFont="1" applyFill="1" applyBorder="1" applyAlignment="1">
      <alignment/>
    </xf>
    <xf numFmtId="2" fontId="5" fillId="0" borderId="52" xfId="0" applyNumberFormat="1" applyFont="1" applyFill="1" applyBorder="1" applyAlignment="1">
      <alignment/>
    </xf>
    <xf numFmtId="2" fontId="5" fillId="0" borderId="35" xfId="0" applyNumberFormat="1" applyFont="1" applyFill="1" applyBorder="1" applyAlignment="1">
      <alignment/>
    </xf>
    <xf numFmtId="49" fontId="5" fillId="0" borderId="53" xfId="0" applyNumberFormat="1" applyFont="1" applyFill="1" applyBorder="1" applyAlignment="1" applyProtection="1">
      <alignment/>
      <protection/>
    </xf>
    <xf numFmtId="49" fontId="5" fillId="0" borderId="33" xfId="0" applyNumberFormat="1" applyFont="1" applyFill="1" applyBorder="1" applyAlignment="1" applyProtection="1">
      <alignment/>
      <protection/>
    </xf>
    <xf numFmtId="49" fontId="5" fillId="0" borderId="54" xfId="0" applyNumberFormat="1" applyFont="1" applyFill="1" applyBorder="1" applyAlignment="1" applyProtection="1">
      <alignment/>
      <protection/>
    </xf>
    <xf numFmtId="0" fontId="5" fillId="0" borderId="31" xfId="0" applyFont="1" applyFill="1" applyBorder="1" applyAlignment="1" applyProtection="1">
      <alignment horizontal="left"/>
      <protection locked="0"/>
    </xf>
    <xf numFmtId="0" fontId="5" fillId="0" borderId="27" xfId="0" applyFont="1" applyFill="1" applyBorder="1" applyAlignment="1" applyProtection="1">
      <alignment horizontal="left"/>
      <protection locked="0"/>
    </xf>
    <xf numFmtId="3" fontId="5" fillId="0" borderId="37" xfId="0" applyNumberFormat="1" applyFont="1" applyFill="1" applyBorder="1" applyAlignment="1" applyProtection="1">
      <alignment horizontal="right"/>
      <protection locked="0"/>
    </xf>
    <xf numFmtId="4" fontId="0" fillId="0" borderId="39" xfId="0" applyNumberFormat="1" applyBorder="1" applyAlignment="1">
      <alignment horizontal="center"/>
    </xf>
    <xf numFmtId="3" fontId="4" fillId="33" borderId="25" xfId="0" applyNumberFormat="1" applyFont="1" applyFill="1" applyBorder="1" applyAlignment="1">
      <alignment/>
    </xf>
    <xf numFmtId="3" fontId="4" fillId="33" borderId="26" xfId="0" applyNumberFormat="1" applyFont="1" applyFill="1" applyBorder="1" applyAlignment="1">
      <alignment/>
    </xf>
    <xf numFmtId="0" fontId="5" fillId="34" borderId="29" xfId="0" applyFont="1" applyFill="1" applyBorder="1" applyAlignment="1" applyProtection="1">
      <alignment horizontal="right"/>
      <protection locked="0"/>
    </xf>
    <xf numFmtId="2" fontId="5" fillId="34" borderId="32" xfId="0" applyNumberFormat="1" applyFont="1" applyFill="1" applyBorder="1" applyAlignment="1" applyProtection="1">
      <alignment horizontal="right"/>
      <protection locked="0"/>
    </xf>
    <xf numFmtId="0" fontId="4" fillId="33" borderId="10" xfId="0" applyFont="1" applyFill="1" applyBorder="1" applyAlignment="1" applyProtection="1">
      <alignment/>
      <protection/>
    </xf>
    <xf numFmtId="0" fontId="4" fillId="33" borderId="13" xfId="0" applyFont="1" applyFill="1" applyBorder="1" applyAlignment="1" applyProtection="1">
      <alignment/>
      <protection/>
    </xf>
    <xf numFmtId="0" fontId="21" fillId="33" borderId="0" xfId="0" applyFont="1" applyFill="1" applyAlignment="1" applyProtection="1">
      <alignment horizontal="left"/>
      <protection/>
    </xf>
    <xf numFmtId="3" fontId="5" fillId="0" borderId="34" xfId="0" applyNumberFormat="1" applyFont="1" applyFill="1" applyBorder="1" applyAlignment="1" applyProtection="1">
      <alignment horizontal="right"/>
      <protection/>
    </xf>
    <xf numFmtId="3" fontId="5" fillId="0" borderId="46" xfId="0" applyNumberFormat="1" applyFont="1" applyFill="1" applyBorder="1" applyAlignment="1" applyProtection="1">
      <alignment horizontal="left"/>
      <protection/>
    </xf>
    <xf numFmtId="3" fontId="5" fillId="0" borderId="47" xfId="0" applyNumberFormat="1" applyFont="1" applyFill="1" applyBorder="1" applyAlignment="1" applyProtection="1">
      <alignment horizontal="right"/>
      <protection/>
    </xf>
    <xf numFmtId="0" fontId="0" fillId="0" borderId="55" xfId="0" applyBorder="1" applyAlignment="1">
      <alignment/>
    </xf>
    <xf numFmtId="4" fontId="0" fillId="0" borderId="55" xfId="0" applyNumberFormat="1" applyBorder="1" applyAlignment="1">
      <alignment horizontal="center"/>
    </xf>
    <xf numFmtId="3" fontId="0" fillId="0" borderId="55" xfId="0" applyNumberFormat="1" applyBorder="1" applyAlignment="1">
      <alignment horizontal="center"/>
    </xf>
    <xf numFmtId="0" fontId="0" fillId="0" borderId="55" xfId="0" applyBorder="1" applyAlignment="1">
      <alignment horizontal="center"/>
    </xf>
    <xf numFmtId="0" fontId="0" fillId="0" borderId="56" xfId="0" applyBorder="1" applyAlignment="1">
      <alignment/>
    </xf>
    <xf numFmtId="0" fontId="4" fillId="34" borderId="20" xfId="0" applyFont="1" applyFill="1" applyBorder="1" applyAlignment="1" applyProtection="1">
      <alignment horizontal="center"/>
      <protection locked="0"/>
    </xf>
    <xf numFmtId="0" fontId="5" fillId="34" borderId="33" xfId="0" applyFont="1" applyFill="1" applyBorder="1" applyAlignment="1" applyProtection="1">
      <alignment/>
      <protection locked="0"/>
    </xf>
    <xf numFmtId="0" fontId="5" fillId="34" borderId="21" xfId="0" applyFont="1" applyFill="1" applyBorder="1" applyAlignment="1" applyProtection="1">
      <alignment/>
      <protection locked="0"/>
    </xf>
    <xf numFmtId="0" fontId="5" fillId="34" borderId="22" xfId="0" applyFont="1" applyFill="1" applyBorder="1" applyAlignment="1" applyProtection="1">
      <alignment/>
      <protection locked="0"/>
    </xf>
    <xf numFmtId="167" fontId="5" fillId="34" borderId="0" xfId="0" applyNumberFormat="1" applyFont="1" applyFill="1" applyBorder="1" applyAlignment="1" applyProtection="1">
      <alignment horizontal="right"/>
      <protection locked="0"/>
    </xf>
    <xf numFmtId="3" fontId="5" fillId="34" borderId="30" xfId="0" applyNumberFormat="1" applyFont="1" applyFill="1" applyBorder="1" applyAlignment="1" applyProtection="1">
      <alignment/>
      <protection locked="0"/>
    </xf>
    <xf numFmtId="3" fontId="5" fillId="34" borderId="19" xfId="0" applyNumberFormat="1" applyFont="1" applyFill="1" applyBorder="1" applyAlignment="1" applyProtection="1">
      <alignment/>
      <protection locked="0"/>
    </xf>
    <xf numFmtId="3" fontId="5" fillId="34" borderId="28" xfId="0" applyNumberFormat="1" applyFont="1" applyFill="1" applyBorder="1" applyAlignment="1" applyProtection="1">
      <alignment/>
      <protection locked="0"/>
    </xf>
    <xf numFmtId="0" fontId="5" fillId="34" borderId="14" xfId="0" applyFont="1" applyFill="1" applyBorder="1" applyAlignment="1" applyProtection="1">
      <alignment/>
      <protection locked="0"/>
    </xf>
    <xf numFmtId="0" fontId="5" fillId="34" borderId="29" xfId="0" applyFont="1" applyFill="1" applyBorder="1" applyAlignment="1" applyProtection="1">
      <alignment/>
      <protection locked="0"/>
    </xf>
    <xf numFmtId="0" fontId="4" fillId="34" borderId="25" xfId="0" applyFont="1" applyFill="1" applyBorder="1" applyAlignment="1" applyProtection="1">
      <alignment/>
      <protection locked="0"/>
    </xf>
    <xf numFmtId="0" fontId="5" fillId="34" borderId="33" xfId="0" applyFont="1" applyFill="1" applyBorder="1" applyAlignment="1" applyProtection="1">
      <alignment horizontal="left"/>
      <protection locked="0"/>
    </xf>
    <xf numFmtId="3" fontId="5" fillId="34" borderId="33" xfId="0" applyNumberFormat="1" applyFont="1" applyFill="1" applyBorder="1" applyAlignment="1" applyProtection="1">
      <alignment/>
      <protection locked="0"/>
    </xf>
    <xf numFmtId="0" fontId="5" fillId="34" borderId="22" xfId="0" applyFont="1" applyFill="1" applyBorder="1" applyAlignment="1" applyProtection="1">
      <alignment/>
      <protection locked="0"/>
    </xf>
    <xf numFmtId="0" fontId="5" fillId="36" borderId="32" xfId="0" applyFont="1" applyFill="1" applyBorder="1" applyAlignment="1" applyProtection="1">
      <alignment/>
      <protection locked="0"/>
    </xf>
    <xf numFmtId="0" fontId="5" fillId="36" borderId="32" xfId="0" applyFont="1" applyFill="1" applyBorder="1" applyAlignment="1" applyProtection="1">
      <alignment/>
      <protection locked="0"/>
    </xf>
    <xf numFmtId="0" fontId="5" fillId="34" borderId="29" xfId="0" applyFont="1" applyFill="1" applyBorder="1" applyAlignment="1" applyProtection="1">
      <alignment/>
      <protection locked="0"/>
    </xf>
    <xf numFmtId="0" fontId="5" fillId="34" borderId="24" xfId="0" applyFont="1" applyFill="1" applyBorder="1" applyAlignment="1" applyProtection="1" quotePrefix="1">
      <alignment horizontal="right"/>
      <protection locked="0"/>
    </xf>
    <xf numFmtId="0" fontId="5" fillId="34" borderId="24" xfId="0" applyFont="1" applyFill="1" applyBorder="1" applyAlignment="1" applyProtection="1">
      <alignment/>
      <protection locked="0"/>
    </xf>
    <xf numFmtId="0" fontId="5" fillId="34" borderId="25" xfId="0" applyFont="1" applyFill="1" applyBorder="1" applyAlignment="1" applyProtection="1">
      <alignment/>
      <protection locked="0"/>
    </xf>
    <xf numFmtId="0" fontId="5" fillId="34" borderId="34" xfId="0" applyFont="1" applyFill="1" applyBorder="1" applyAlignment="1" applyProtection="1">
      <alignment/>
      <protection locked="0"/>
    </xf>
    <xf numFmtId="0" fontId="5" fillId="34" borderId="10" xfId="0" applyFont="1" applyFill="1" applyBorder="1" applyAlignment="1" applyProtection="1">
      <alignment/>
      <protection locked="0"/>
    </xf>
    <xf numFmtId="3" fontId="5" fillId="34" borderId="48" xfId="0" applyNumberFormat="1" applyFont="1" applyFill="1" applyBorder="1" applyAlignment="1" applyProtection="1">
      <alignment horizontal="right"/>
      <protection locked="0"/>
    </xf>
    <xf numFmtId="3" fontId="5" fillId="34" borderId="19" xfId="0" applyNumberFormat="1" applyFont="1" applyFill="1" applyBorder="1" applyAlignment="1" applyProtection="1">
      <alignment horizontal="right"/>
      <protection locked="0"/>
    </xf>
    <xf numFmtId="4" fontId="5" fillId="0" borderId="30" xfId="0" applyNumberFormat="1" applyFont="1" applyFill="1" applyBorder="1" applyAlignment="1" applyProtection="1">
      <alignment horizontal="right"/>
      <protection/>
    </xf>
    <xf numFmtId="4" fontId="5" fillId="0" borderId="19" xfId="0" applyNumberFormat="1" applyFont="1" applyFill="1" applyBorder="1" applyAlignment="1" applyProtection="1">
      <alignment horizontal="right"/>
      <protection/>
    </xf>
    <xf numFmtId="4" fontId="5" fillId="0" borderId="28" xfId="0" applyNumberFormat="1" applyFont="1" applyFill="1" applyBorder="1" applyAlignment="1" applyProtection="1">
      <alignment horizontal="right"/>
      <protection/>
    </xf>
    <xf numFmtId="4" fontId="4" fillId="0" borderId="19" xfId="0" applyNumberFormat="1" applyFont="1" applyFill="1" applyBorder="1" applyAlignment="1" applyProtection="1">
      <alignment/>
      <protection/>
    </xf>
    <xf numFmtId="4" fontId="5" fillId="0" borderId="17" xfId="0" applyNumberFormat="1" applyFont="1" applyFill="1" applyBorder="1" applyAlignment="1" applyProtection="1">
      <alignment horizontal="right"/>
      <protection/>
    </xf>
    <xf numFmtId="4" fontId="5" fillId="0" borderId="17" xfId="0" applyNumberFormat="1" applyFont="1" applyFill="1" applyBorder="1" applyAlignment="1" applyProtection="1">
      <alignment horizontal="right"/>
      <protection locked="0"/>
    </xf>
    <xf numFmtId="4" fontId="5" fillId="0" borderId="13" xfId="0" applyNumberFormat="1" applyFont="1" applyFill="1" applyBorder="1" applyAlignment="1" applyProtection="1">
      <alignment horizontal="right"/>
      <protection locked="0"/>
    </xf>
    <xf numFmtId="4" fontId="5" fillId="0" borderId="13" xfId="0" applyNumberFormat="1" applyFont="1" applyFill="1" applyBorder="1" applyAlignment="1" applyProtection="1">
      <alignment horizontal="right"/>
      <protection/>
    </xf>
    <xf numFmtId="4" fontId="4" fillId="0" borderId="13" xfId="0" applyNumberFormat="1" applyFont="1" applyFill="1" applyBorder="1" applyAlignment="1" applyProtection="1">
      <alignment horizontal="right"/>
      <protection/>
    </xf>
    <xf numFmtId="4" fontId="4" fillId="33" borderId="17" xfId="0" applyNumberFormat="1" applyFont="1" applyFill="1" applyBorder="1" applyAlignment="1" applyProtection="1">
      <alignment horizontal="right"/>
      <protection/>
    </xf>
    <xf numFmtId="4" fontId="13" fillId="0" borderId="20" xfId="0" applyNumberFormat="1" applyFont="1" applyFill="1" applyBorder="1" applyAlignment="1">
      <alignment horizontal="right"/>
    </xf>
    <xf numFmtId="4" fontId="4" fillId="0" borderId="13" xfId="0" applyNumberFormat="1" applyFont="1" applyFill="1" applyBorder="1" applyAlignment="1">
      <alignment/>
    </xf>
    <xf numFmtId="181" fontId="0" fillId="34" borderId="33" xfId="42" applyNumberFormat="1" applyFont="1" applyFill="1" applyBorder="1" applyAlignment="1" applyProtection="1">
      <alignment horizontal="right"/>
      <protection locked="0"/>
    </xf>
    <xf numFmtId="181" fontId="5" fillId="34" borderId="33" xfId="42" applyNumberFormat="1" applyFont="1" applyFill="1" applyBorder="1" applyAlignment="1" applyProtection="1">
      <alignment horizontal="right"/>
      <protection locked="0"/>
    </xf>
    <xf numFmtId="181" fontId="5" fillId="34" borderId="22" xfId="42" applyNumberFormat="1" applyFont="1" applyFill="1" applyBorder="1" applyAlignment="1" applyProtection="1">
      <alignment horizontal="right"/>
      <protection locked="0"/>
    </xf>
    <xf numFmtId="181" fontId="4" fillId="0" borderId="13" xfId="42" applyNumberFormat="1" applyFont="1" applyBorder="1" applyAlignment="1">
      <alignment/>
    </xf>
    <xf numFmtId="43" fontId="0" fillId="34" borderId="33" xfId="42" applyNumberFormat="1" applyFont="1" applyFill="1" applyBorder="1" applyAlignment="1" applyProtection="1">
      <alignment horizontal="right"/>
      <protection locked="0"/>
    </xf>
    <xf numFmtId="43" fontId="14" fillId="34" borderId="33" xfId="42" applyNumberFormat="1" applyFont="1" applyFill="1" applyBorder="1" applyAlignment="1" applyProtection="1">
      <alignment horizontal="right"/>
      <protection locked="0"/>
    </xf>
    <xf numFmtId="43" fontId="14" fillId="34" borderId="22" xfId="42" applyNumberFormat="1" applyFont="1" applyFill="1" applyBorder="1" applyAlignment="1" applyProtection="1">
      <alignment horizontal="right"/>
      <protection locked="0"/>
    </xf>
    <xf numFmtId="43" fontId="13" fillId="33" borderId="20" xfId="42" applyNumberFormat="1" applyFont="1" applyFill="1" applyBorder="1" applyAlignment="1">
      <alignment horizontal="right"/>
    </xf>
    <xf numFmtId="182" fontId="0" fillId="34" borderId="33" xfId="42" applyNumberFormat="1" applyFont="1" applyFill="1" applyBorder="1" applyAlignment="1" applyProtection="1">
      <alignment horizontal="right"/>
      <protection locked="0"/>
    </xf>
    <xf numFmtId="4" fontId="5" fillId="0" borderId="19" xfId="0" applyNumberFormat="1" applyFont="1" applyFill="1" applyBorder="1" applyAlignment="1" applyProtection="1">
      <alignment horizontal="right"/>
      <protection/>
    </xf>
    <xf numFmtId="4" fontId="5" fillId="0" borderId="30" xfId="0" applyNumberFormat="1" applyFont="1" applyFill="1" applyBorder="1" applyAlignment="1" applyProtection="1">
      <alignment horizontal="right"/>
      <protection/>
    </xf>
    <xf numFmtId="4" fontId="5" fillId="0" borderId="28" xfId="0" applyNumberFormat="1" applyFont="1" applyFill="1" applyBorder="1" applyAlignment="1" applyProtection="1">
      <alignment horizontal="right"/>
      <protection/>
    </xf>
    <xf numFmtId="4" fontId="5" fillId="0" borderId="37" xfId="0" applyNumberFormat="1" applyFont="1" applyFill="1" applyBorder="1" applyAlignment="1" applyProtection="1">
      <alignment horizontal="right"/>
      <protection/>
    </xf>
    <xf numFmtId="4" fontId="5" fillId="0" borderId="19" xfId="0" applyNumberFormat="1" applyFont="1" applyFill="1" applyBorder="1" applyAlignment="1" applyProtection="1">
      <alignment horizontal="right"/>
      <protection locked="0"/>
    </xf>
    <xf numFmtId="4" fontId="5" fillId="0" borderId="30" xfId="0" applyNumberFormat="1" applyFont="1" applyFill="1" applyBorder="1" applyAlignment="1" applyProtection="1">
      <alignment horizontal="right"/>
      <protection locked="0"/>
    </xf>
    <xf numFmtId="4" fontId="5" fillId="34" borderId="48" xfId="0" applyNumberFormat="1" applyFont="1" applyFill="1" applyBorder="1" applyAlignment="1" applyProtection="1">
      <alignment horizontal="right"/>
      <protection locked="0"/>
    </xf>
    <xf numFmtId="4" fontId="5" fillId="34" borderId="19" xfId="0" applyNumberFormat="1" applyFont="1" applyFill="1" applyBorder="1" applyAlignment="1" applyProtection="1">
      <alignment horizontal="right"/>
      <protection locked="0"/>
    </xf>
    <xf numFmtId="4" fontId="5" fillId="34" borderId="33" xfId="0" applyNumberFormat="1" applyFont="1" applyFill="1" applyBorder="1" applyAlignment="1" applyProtection="1">
      <alignment/>
      <protection locked="0"/>
    </xf>
    <xf numFmtId="0" fontId="4" fillId="0" borderId="10" xfId="0" applyFont="1" applyBorder="1" applyAlignment="1">
      <alignment horizontal="center"/>
    </xf>
    <xf numFmtId="0" fontId="4" fillId="0" borderId="13" xfId="0" applyFont="1" applyBorder="1" applyAlignment="1">
      <alignment horizontal="center"/>
    </xf>
    <xf numFmtId="4" fontId="5" fillId="0" borderId="48" xfId="0" applyNumberFormat="1" applyFont="1" applyFill="1" applyBorder="1" applyAlignment="1" applyProtection="1">
      <alignment horizontal="right"/>
      <protection/>
    </xf>
    <xf numFmtId="43" fontId="0" fillId="0" borderId="33" xfId="42" applyNumberFormat="1" applyFont="1" applyFill="1" applyBorder="1" applyAlignment="1" applyProtection="1">
      <alignment horizontal="right"/>
      <protection locked="0"/>
    </xf>
    <xf numFmtId="181" fontId="0" fillId="0" borderId="33" xfId="42" applyNumberFormat="1" applyFont="1" applyFill="1" applyBorder="1" applyAlignment="1" applyProtection="1">
      <alignment horizontal="right"/>
      <protection locked="0"/>
    </xf>
    <xf numFmtId="43" fontId="14" fillId="0" borderId="33" xfId="42" applyNumberFormat="1" applyFont="1" applyFill="1" applyBorder="1" applyAlignment="1" applyProtection="1">
      <alignment horizontal="right"/>
      <protection locked="0"/>
    </xf>
    <xf numFmtId="181" fontId="5" fillId="0" borderId="33" xfId="42" applyNumberFormat="1" applyFont="1" applyFill="1" applyBorder="1" applyAlignment="1" applyProtection="1">
      <alignment horizontal="right"/>
      <protection locked="0"/>
    </xf>
    <xf numFmtId="43" fontId="14" fillId="0" borderId="22" xfId="42" applyNumberFormat="1" applyFont="1" applyFill="1" applyBorder="1" applyAlignment="1" applyProtection="1">
      <alignment horizontal="right"/>
      <protection locked="0"/>
    </xf>
    <xf numFmtId="181" fontId="5" fillId="0" borderId="22" xfId="42" applyNumberFormat="1" applyFont="1" applyFill="1" applyBorder="1" applyAlignment="1" applyProtection="1">
      <alignment horizontal="right"/>
      <protection locked="0"/>
    </xf>
    <xf numFmtId="166" fontId="17" fillId="0" borderId="39" xfId="0" applyNumberFormat="1" applyFont="1" applyBorder="1" applyAlignment="1">
      <alignment horizontal="center"/>
    </xf>
    <xf numFmtId="0" fontId="5" fillId="0" borderId="0" xfId="0" applyFont="1" applyFill="1" applyBorder="1" applyAlignment="1" applyProtection="1">
      <alignment/>
      <protection locked="0"/>
    </xf>
    <xf numFmtId="4" fontId="5" fillId="34" borderId="30" xfId="0" applyNumberFormat="1" applyFont="1" applyFill="1" applyBorder="1" applyAlignment="1" applyProtection="1">
      <alignment/>
      <protection locked="0"/>
    </xf>
    <xf numFmtId="4" fontId="5" fillId="34" borderId="19" xfId="0" applyNumberFormat="1" applyFont="1" applyFill="1" applyBorder="1" applyAlignment="1" applyProtection="1">
      <alignment/>
      <protection locked="0"/>
    </xf>
    <xf numFmtId="4" fontId="5" fillId="34" borderId="28" xfId="0" applyNumberFormat="1" applyFont="1" applyFill="1" applyBorder="1" applyAlignment="1" applyProtection="1">
      <alignment/>
      <protection locked="0"/>
    </xf>
    <xf numFmtId="181" fontId="14" fillId="34" borderId="33" xfId="42" applyNumberFormat="1" applyFont="1" applyFill="1" applyBorder="1" applyAlignment="1" applyProtection="1">
      <alignment horizontal="right"/>
      <protection locked="0"/>
    </xf>
    <xf numFmtId="181" fontId="14" fillId="0" borderId="33" xfId="42" applyNumberFormat="1" applyFont="1" applyFill="1" applyBorder="1" applyAlignment="1" applyProtection="1">
      <alignment horizontal="right"/>
      <protection locked="0"/>
    </xf>
    <xf numFmtId="181" fontId="14" fillId="34" borderId="22" xfId="42" applyNumberFormat="1" applyFont="1" applyFill="1" applyBorder="1" applyAlignment="1" applyProtection="1">
      <alignment horizontal="right"/>
      <protection locked="0"/>
    </xf>
    <xf numFmtId="181" fontId="14" fillId="0" borderId="22" xfId="42" applyNumberFormat="1" applyFont="1" applyFill="1" applyBorder="1" applyAlignment="1" applyProtection="1">
      <alignment horizontal="right"/>
      <protection locked="0"/>
    </xf>
    <xf numFmtId="181" fontId="13" fillId="33" borderId="20" xfId="0" applyNumberFormat="1" applyFont="1" applyFill="1" applyBorder="1" applyAlignment="1">
      <alignment horizontal="right"/>
    </xf>
    <xf numFmtId="181" fontId="4" fillId="0" borderId="13" xfId="0" applyNumberFormat="1" applyFont="1" applyBorder="1" applyAlignment="1">
      <alignment/>
    </xf>
    <xf numFmtId="181" fontId="13" fillId="0" borderId="20" xfId="0" applyNumberFormat="1" applyFont="1" applyFill="1" applyBorder="1" applyAlignment="1">
      <alignment horizontal="right"/>
    </xf>
    <xf numFmtId="181" fontId="4" fillId="0" borderId="13" xfId="0" applyNumberFormat="1" applyFont="1" applyFill="1" applyBorder="1" applyAlignment="1">
      <alignment/>
    </xf>
    <xf numFmtId="4" fontId="5" fillId="0" borderId="24" xfId="0" applyNumberFormat="1" applyFont="1" applyFill="1" applyBorder="1" applyAlignment="1">
      <alignment/>
    </xf>
    <xf numFmtId="4" fontId="5" fillId="0" borderId="18" xfId="0" applyNumberFormat="1" applyFont="1" applyFill="1" applyBorder="1" applyAlignment="1">
      <alignment/>
    </xf>
    <xf numFmtId="4" fontId="5" fillId="0" borderId="0" xfId="0" applyNumberFormat="1" applyFont="1" applyFill="1" applyBorder="1" applyAlignment="1">
      <alignment/>
    </xf>
    <xf numFmtId="4" fontId="5" fillId="0" borderId="29" xfId="0" applyNumberFormat="1" applyFont="1" applyFill="1" applyBorder="1" applyAlignment="1">
      <alignment/>
    </xf>
    <xf numFmtId="4" fontId="5" fillId="0" borderId="31" xfId="0" applyNumberFormat="1" applyFont="1" applyFill="1" applyBorder="1" applyAlignment="1">
      <alignment/>
    </xf>
    <xf numFmtId="4" fontId="5" fillId="0" borderId="32" xfId="0" applyNumberFormat="1" applyFont="1" applyFill="1" applyBorder="1" applyAlignment="1">
      <alignment/>
    </xf>
    <xf numFmtId="4" fontId="5" fillId="0" borderId="57" xfId="0" applyNumberFormat="1" applyFont="1" applyFill="1" applyBorder="1" applyAlignment="1" applyProtection="1">
      <alignment horizontal="right"/>
      <protection/>
    </xf>
    <xf numFmtId="4" fontId="5" fillId="0" borderId="36" xfId="0" applyNumberFormat="1" applyFont="1" applyFill="1" applyBorder="1" applyAlignment="1" applyProtection="1">
      <alignment horizontal="right"/>
      <protection/>
    </xf>
    <xf numFmtId="4" fontId="5" fillId="0" borderId="51" xfId="0" applyNumberFormat="1" applyFont="1" applyFill="1" applyBorder="1" applyAlignment="1">
      <alignment/>
    </xf>
    <xf numFmtId="4" fontId="5" fillId="0" borderId="52" xfId="0" applyNumberFormat="1" applyFont="1" applyFill="1" applyBorder="1" applyAlignment="1">
      <alignment/>
    </xf>
    <xf numFmtId="4" fontId="5" fillId="0" borderId="35" xfId="0" applyNumberFormat="1" applyFont="1" applyFill="1" applyBorder="1" applyAlignment="1">
      <alignment/>
    </xf>
    <xf numFmtId="4" fontId="5" fillId="0" borderId="25" xfId="0" applyNumberFormat="1" applyFont="1" applyFill="1" applyBorder="1" applyAlignment="1" applyProtection="1">
      <alignment horizontal="right"/>
      <protection/>
    </xf>
    <xf numFmtId="4" fontId="5" fillId="0" borderId="27" xfId="0" applyNumberFormat="1" applyFont="1" applyFill="1" applyBorder="1" applyAlignment="1" applyProtection="1">
      <alignment horizontal="left"/>
      <protection/>
    </xf>
    <xf numFmtId="4" fontId="5" fillId="0" borderId="26" xfId="0" applyNumberFormat="1" applyFont="1" applyFill="1" applyBorder="1" applyAlignment="1" applyProtection="1">
      <alignment horizontal="right"/>
      <protection/>
    </xf>
    <xf numFmtId="4" fontId="4" fillId="0" borderId="28" xfId="0" applyNumberFormat="1" applyFont="1" applyFill="1" applyBorder="1" applyAlignment="1" applyProtection="1">
      <alignment/>
      <protection/>
    </xf>
    <xf numFmtId="4" fontId="5" fillId="0" borderId="14" xfId="0" applyNumberFormat="1" applyFont="1" applyFill="1" applyBorder="1" applyAlignment="1" applyProtection="1">
      <alignment horizontal="right"/>
      <protection/>
    </xf>
    <xf numFmtId="4" fontId="5" fillId="0" borderId="15" xfId="0" applyNumberFormat="1" applyFont="1" applyFill="1" applyBorder="1" applyAlignment="1" applyProtection="1">
      <alignment horizontal="left"/>
      <protection/>
    </xf>
    <xf numFmtId="4" fontId="5" fillId="0" borderId="16" xfId="0" applyNumberFormat="1" applyFont="1" applyFill="1" applyBorder="1" applyAlignment="1" applyProtection="1">
      <alignment horizontal="right"/>
      <protection/>
    </xf>
    <xf numFmtId="2" fontId="5" fillId="0" borderId="28" xfId="0" applyNumberFormat="1" applyFont="1" applyFill="1" applyBorder="1" applyAlignment="1" applyProtection="1">
      <alignment horizontal="right"/>
      <protection/>
    </xf>
    <xf numFmtId="2" fontId="5" fillId="0" borderId="17" xfId="0" applyNumberFormat="1" applyFont="1" applyFill="1" applyBorder="1" applyAlignment="1" applyProtection="1">
      <alignment horizontal="right"/>
      <protection/>
    </xf>
    <xf numFmtId="2" fontId="5" fillId="0" borderId="30" xfId="0" applyNumberFormat="1" applyFont="1" applyFill="1" applyBorder="1" applyAlignment="1" applyProtection="1">
      <alignment horizontal="right"/>
      <protection/>
    </xf>
    <xf numFmtId="2" fontId="5" fillId="0" borderId="28" xfId="0" applyNumberFormat="1" applyFont="1" applyFill="1" applyBorder="1" applyAlignment="1" applyProtection="1">
      <alignment horizontal="right"/>
      <protection locked="0"/>
    </xf>
    <xf numFmtId="2" fontId="5" fillId="0" borderId="19" xfId="0" applyNumberFormat="1" applyFont="1" applyFill="1" applyBorder="1" applyAlignment="1" applyProtection="1">
      <alignment horizontal="right"/>
      <protection/>
    </xf>
    <xf numFmtId="2" fontId="5" fillId="0" borderId="30" xfId="0" applyNumberFormat="1" applyFont="1" applyFill="1" applyBorder="1" applyAlignment="1" applyProtection="1">
      <alignment horizontal="right"/>
      <protection locked="0"/>
    </xf>
    <xf numFmtId="2" fontId="5" fillId="0" borderId="13" xfId="0" applyNumberFormat="1" applyFont="1" applyFill="1" applyBorder="1" applyAlignment="1" applyProtection="1">
      <alignment horizontal="right"/>
      <protection/>
    </xf>
    <xf numFmtId="2" fontId="5" fillId="0" borderId="19" xfId="0" applyNumberFormat="1" applyFont="1" applyFill="1" applyBorder="1" applyAlignment="1" applyProtection="1">
      <alignment horizontal="right"/>
      <protection locked="0"/>
    </xf>
    <xf numFmtId="2" fontId="5" fillId="0" borderId="17" xfId="0" applyNumberFormat="1" applyFont="1" applyFill="1" applyBorder="1" applyAlignment="1" applyProtection="1">
      <alignment horizontal="right"/>
      <protection locked="0"/>
    </xf>
    <xf numFmtId="2" fontId="5" fillId="0" borderId="13" xfId="0" applyNumberFormat="1" applyFont="1" applyFill="1" applyBorder="1" applyAlignment="1" applyProtection="1">
      <alignment horizontal="right"/>
      <protection locked="0"/>
    </xf>
    <xf numFmtId="4" fontId="4" fillId="0" borderId="19" xfId="0" applyNumberFormat="1" applyFont="1" applyFill="1" applyBorder="1" applyAlignment="1" applyProtection="1">
      <alignment horizontal="right"/>
      <protection/>
    </xf>
    <xf numFmtId="4" fontId="4" fillId="0" borderId="24" xfId="0" applyNumberFormat="1" applyFont="1" applyFill="1" applyBorder="1" applyAlignment="1" applyProtection="1">
      <alignment horizontal="right"/>
      <protection locked="0"/>
    </xf>
    <xf numFmtId="4" fontId="4" fillId="0" borderId="0" xfId="0" applyNumberFormat="1" applyFont="1" applyFill="1" applyBorder="1" applyAlignment="1" applyProtection="1">
      <alignment horizontal="left"/>
      <protection/>
    </xf>
    <xf numFmtId="4" fontId="4" fillId="0" borderId="0" xfId="0" applyNumberFormat="1" applyFont="1" applyFill="1" applyBorder="1" applyAlignment="1" applyProtection="1">
      <alignment horizontal="right"/>
      <protection locked="0"/>
    </xf>
    <xf numFmtId="4" fontId="4" fillId="0" borderId="19" xfId="0" applyNumberFormat="1" applyFont="1" applyFill="1" applyBorder="1" applyAlignment="1" applyProtection="1">
      <alignment horizontal="right"/>
      <protection locked="0"/>
    </xf>
    <xf numFmtId="4" fontId="4" fillId="0" borderId="13" xfId="0" applyNumberFormat="1" applyFont="1" applyFill="1" applyBorder="1" applyAlignment="1" applyProtection="1">
      <alignment horizontal="right"/>
      <protection/>
    </xf>
    <xf numFmtId="4" fontId="4" fillId="0" borderId="10" xfId="0" applyNumberFormat="1" applyFont="1" applyFill="1" applyBorder="1" applyAlignment="1" applyProtection="1">
      <alignment horizontal="right"/>
      <protection locked="0"/>
    </xf>
    <xf numFmtId="4" fontId="4" fillId="0" borderId="12" xfId="0" applyNumberFormat="1" applyFont="1" applyFill="1" applyBorder="1" applyAlignment="1" applyProtection="1">
      <alignment horizontal="left"/>
      <protection/>
    </xf>
    <xf numFmtId="4" fontId="4" fillId="0" borderId="12" xfId="0" applyNumberFormat="1" applyFont="1" applyFill="1" applyBorder="1" applyAlignment="1" applyProtection="1">
      <alignment horizontal="right"/>
      <protection locked="0"/>
    </xf>
    <xf numFmtId="4" fontId="4" fillId="0" borderId="13" xfId="0" applyNumberFormat="1" applyFont="1" applyFill="1" applyBorder="1" applyAlignment="1" applyProtection="1">
      <alignment horizontal="right"/>
      <protection locked="0"/>
    </xf>
    <xf numFmtId="4" fontId="4" fillId="0" borderId="12" xfId="0" applyNumberFormat="1" applyFont="1" applyBorder="1" applyAlignment="1">
      <alignment/>
    </xf>
    <xf numFmtId="4" fontId="4" fillId="0" borderId="10" xfId="0" applyNumberFormat="1" applyFont="1" applyBorder="1" applyAlignment="1">
      <alignment/>
    </xf>
    <xf numFmtId="4" fontId="4" fillId="0" borderId="14" xfId="0" applyNumberFormat="1" applyFont="1" applyBorder="1" applyAlignment="1">
      <alignment horizontal="center"/>
    </xf>
    <xf numFmtId="4" fontId="4" fillId="0" borderId="29" xfId="0" applyNumberFormat="1" applyFont="1" applyBorder="1" applyAlignment="1">
      <alignment horizontal="center"/>
    </xf>
    <xf numFmtId="4" fontId="4" fillId="33" borderId="24" xfId="0" applyNumberFormat="1" applyFont="1" applyFill="1" applyBorder="1" applyAlignment="1">
      <alignment/>
    </xf>
    <xf numFmtId="4" fontId="4" fillId="33" borderId="0" xfId="0" applyNumberFormat="1" applyFont="1" applyFill="1" applyBorder="1" applyAlignment="1">
      <alignment/>
    </xf>
    <xf numFmtId="4" fontId="4" fillId="33" borderId="13" xfId="0" applyNumberFormat="1" applyFont="1" applyFill="1" applyBorder="1" applyAlignment="1" applyProtection="1">
      <alignment horizontal="right"/>
      <protection/>
    </xf>
    <xf numFmtId="167" fontId="0" fillId="0" borderId="39" xfId="0" applyNumberFormat="1" applyBorder="1" applyAlignment="1">
      <alignment horizontal="center"/>
    </xf>
    <xf numFmtId="167" fontId="0" fillId="0" borderId="55" xfId="0" applyNumberFormat="1" applyBorder="1" applyAlignment="1">
      <alignment horizontal="center"/>
    </xf>
    <xf numFmtId="4" fontId="8" fillId="0" borderId="39" xfId="0" applyNumberFormat="1" applyFont="1" applyBorder="1" applyAlignment="1">
      <alignment horizontal="center"/>
    </xf>
    <xf numFmtId="4" fontId="8" fillId="0" borderId="55" xfId="0" applyNumberFormat="1" applyFont="1" applyBorder="1" applyAlignment="1">
      <alignment horizontal="center"/>
    </xf>
    <xf numFmtId="166" fontId="17" fillId="0" borderId="55" xfId="0" applyNumberFormat="1" applyFont="1" applyBorder="1" applyAlignment="1">
      <alignment horizontal="center"/>
    </xf>
    <xf numFmtId="0" fontId="22" fillId="33" borderId="26" xfId="0" applyFont="1" applyFill="1" applyBorder="1" applyAlignment="1" applyProtection="1">
      <alignment/>
      <protection/>
    </xf>
    <xf numFmtId="0" fontId="21" fillId="0" borderId="26" xfId="59" applyFont="1" applyFill="1" applyBorder="1" applyAlignment="1" applyProtection="1">
      <alignment horizontal="right"/>
      <protection/>
    </xf>
    <xf numFmtId="0" fontId="21" fillId="0" borderId="26" xfId="59" applyFont="1" applyFill="1" applyBorder="1" applyAlignment="1" applyProtection="1">
      <alignment horizontal="center"/>
      <protection locked="0"/>
    </xf>
    <xf numFmtId="0" fontId="21" fillId="0" borderId="26" xfId="59" applyFont="1" applyFill="1" applyBorder="1" applyAlignment="1" applyProtection="1">
      <alignment/>
      <protection/>
    </xf>
    <xf numFmtId="0" fontId="23" fillId="0" borderId="0" xfId="59" applyFont="1" applyProtection="1">
      <alignment/>
      <protection/>
    </xf>
    <xf numFmtId="0" fontId="24" fillId="33" borderId="26" xfId="0" applyFont="1" applyFill="1" applyBorder="1" applyAlignment="1" applyProtection="1">
      <alignment horizontal="left"/>
      <protection/>
    </xf>
    <xf numFmtId="0" fontId="24" fillId="33" borderId="26" xfId="0" applyFont="1" applyFill="1" applyBorder="1" applyAlignment="1" applyProtection="1">
      <alignment/>
      <protection/>
    </xf>
    <xf numFmtId="3" fontId="4" fillId="0" borderId="29" xfId="0" applyNumberFormat="1" applyFont="1" applyBorder="1" applyAlignment="1">
      <alignment horizontal="center"/>
    </xf>
    <xf numFmtId="3" fontId="4" fillId="0" borderId="32" xfId="0" applyNumberFormat="1" applyFont="1" applyBorder="1" applyAlignment="1">
      <alignment horizontal="center"/>
    </xf>
    <xf numFmtId="0" fontId="0" fillId="0" borderId="14" xfId="0" applyBorder="1" applyAlignment="1">
      <alignment horizontal="left"/>
    </xf>
    <xf numFmtId="0" fontId="0" fillId="0" borderId="49" xfId="0" applyBorder="1" applyAlignment="1">
      <alignment horizontal="left"/>
    </xf>
    <xf numFmtId="0" fontId="0" fillId="0" borderId="33" xfId="0" applyBorder="1" applyAlignment="1">
      <alignment horizontal="left"/>
    </xf>
    <xf numFmtId="1" fontId="21" fillId="0" borderId="58" xfId="0" applyNumberFormat="1" applyFont="1" applyBorder="1" applyAlignment="1">
      <alignment horizontal="center"/>
    </xf>
    <xf numFmtId="1" fontId="21" fillId="0" borderId="59" xfId="0" applyNumberFormat="1" applyFont="1" applyBorder="1" applyAlignment="1">
      <alignment horizontal="center"/>
    </xf>
    <xf numFmtId="0" fontId="15" fillId="33" borderId="25" xfId="0" applyFont="1" applyFill="1" applyBorder="1" applyAlignment="1">
      <alignment horizontal="left"/>
    </xf>
    <xf numFmtId="0" fontId="4" fillId="0" borderId="12" xfId="0" applyFont="1" applyBorder="1" applyAlignment="1">
      <alignment horizontal="center"/>
    </xf>
    <xf numFmtId="0" fontId="15" fillId="33" borderId="10" xfId="0" applyFont="1" applyFill="1" applyBorder="1" applyAlignment="1">
      <alignment horizontal="left"/>
    </xf>
    <xf numFmtId="0" fontId="4" fillId="33" borderId="12" xfId="0" applyFont="1" applyFill="1" applyBorder="1" applyAlignment="1">
      <alignment/>
    </xf>
    <xf numFmtId="168" fontId="4" fillId="33" borderId="12" xfId="0" applyNumberFormat="1" applyFont="1" applyFill="1" applyBorder="1" applyAlignment="1">
      <alignment/>
    </xf>
    <xf numFmtId="3" fontId="4" fillId="33" borderId="12" xfId="0" applyNumberFormat="1" applyFont="1" applyFill="1" applyBorder="1" applyAlignment="1">
      <alignment/>
    </xf>
    <xf numFmtId="168" fontId="4" fillId="33" borderId="13" xfId="0" applyNumberFormat="1" applyFont="1" applyFill="1" applyBorder="1" applyAlignment="1">
      <alignment/>
    </xf>
    <xf numFmtId="166" fontId="15" fillId="33" borderId="28" xfId="0" applyNumberFormat="1" applyFont="1" applyFill="1" applyBorder="1" applyAlignment="1">
      <alignment/>
    </xf>
    <xf numFmtId="166" fontId="16" fillId="33" borderId="26" xfId="0" applyNumberFormat="1" applyFont="1" applyFill="1" applyBorder="1" applyAlignment="1">
      <alignment/>
    </xf>
    <xf numFmtId="166" fontId="15" fillId="33" borderId="26" xfId="0" applyNumberFormat="1" applyFont="1" applyFill="1" applyBorder="1" applyAlignment="1">
      <alignment/>
    </xf>
    <xf numFmtId="4" fontId="5" fillId="33" borderId="17" xfId="0" applyNumberFormat="1" applyFont="1" applyFill="1" applyBorder="1" applyAlignment="1">
      <alignment horizontal="right"/>
    </xf>
    <xf numFmtId="4" fontId="5" fillId="33" borderId="30" xfId="0" applyNumberFormat="1" applyFont="1" applyFill="1" applyBorder="1" applyAlignment="1">
      <alignment horizontal="right"/>
    </xf>
    <xf numFmtId="4" fontId="5" fillId="33" borderId="28" xfId="0" applyNumberFormat="1" applyFont="1" applyFill="1" applyBorder="1" applyAlignment="1">
      <alignment horizontal="right"/>
    </xf>
    <xf numFmtId="4" fontId="5" fillId="0" borderId="60" xfId="0" applyNumberFormat="1" applyFont="1" applyBorder="1" applyAlignment="1">
      <alignment horizontal="right"/>
    </xf>
    <xf numFmtId="4" fontId="5" fillId="0" borderId="39" xfId="0" applyNumberFormat="1" applyFont="1" applyBorder="1" applyAlignment="1">
      <alignment horizontal="right"/>
    </xf>
    <xf numFmtId="4" fontId="5" fillId="0" borderId="61" xfId="0" applyNumberFormat="1" applyFont="1" applyBorder="1" applyAlignment="1">
      <alignment horizontal="right"/>
    </xf>
    <xf numFmtId="4" fontId="4" fillId="0" borderId="62" xfId="0" applyNumberFormat="1" applyFont="1" applyBorder="1" applyAlignment="1">
      <alignment/>
    </xf>
    <xf numFmtId="4" fontId="4" fillId="0" borderId="16" xfId="0" applyNumberFormat="1" applyFont="1" applyBorder="1" applyAlignment="1">
      <alignment horizontal="center"/>
    </xf>
    <xf numFmtId="4" fontId="4" fillId="0" borderId="32" xfId="0" applyNumberFormat="1" applyFont="1" applyBorder="1" applyAlignment="1">
      <alignment horizontal="center"/>
    </xf>
    <xf numFmtId="3" fontId="4" fillId="0" borderId="13" xfId="0" applyNumberFormat="1" applyFont="1" applyBorder="1" applyAlignment="1">
      <alignment horizontal="center"/>
    </xf>
    <xf numFmtId="4" fontId="5" fillId="33" borderId="37" xfId="0" applyNumberFormat="1" applyFont="1" applyFill="1" applyBorder="1" applyAlignment="1">
      <alignment horizontal="right"/>
    </xf>
    <xf numFmtId="4" fontId="5" fillId="33" borderId="30" xfId="0" applyNumberFormat="1" applyFont="1" applyFill="1" applyBorder="1" applyAlignment="1">
      <alignment horizontal="right"/>
    </xf>
    <xf numFmtId="4" fontId="5" fillId="33" borderId="57" xfId="0" applyNumberFormat="1" applyFont="1" applyFill="1" applyBorder="1" applyAlignment="1">
      <alignment horizontal="right"/>
    </xf>
    <xf numFmtId="0" fontId="4" fillId="0" borderId="62" xfId="0" applyFont="1" applyBorder="1" applyAlignment="1">
      <alignment horizontal="center"/>
    </xf>
    <xf numFmtId="4" fontId="5" fillId="0" borderId="63" xfId="0" applyNumberFormat="1" applyFont="1" applyBorder="1" applyAlignment="1">
      <alignment horizontal="right"/>
    </xf>
    <xf numFmtId="4" fontId="5" fillId="0" borderId="39" xfId="0" applyNumberFormat="1" applyFont="1" applyBorder="1" applyAlignment="1">
      <alignment horizontal="right"/>
    </xf>
    <xf numFmtId="4" fontId="5" fillId="0" borderId="64" xfId="0" applyNumberFormat="1" applyFont="1" applyBorder="1" applyAlignment="1">
      <alignment horizontal="right"/>
    </xf>
    <xf numFmtId="0" fontId="5" fillId="33" borderId="10"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0" fontId="4" fillId="0" borderId="10" xfId="0" applyFont="1" applyBorder="1" applyAlignment="1">
      <alignment horizontal="center"/>
    </xf>
    <xf numFmtId="0" fontId="4" fillId="0" borderId="13" xfId="0" applyFont="1" applyBorder="1" applyAlignment="1">
      <alignment horizontal="center"/>
    </xf>
    <xf numFmtId="0" fontId="4" fillId="0" borderId="34" xfId="0" applyFont="1" applyBorder="1" applyAlignment="1">
      <alignment horizontal="center"/>
    </xf>
    <xf numFmtId="0" fontId="4" fillId="0" borderId="4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20" xfId="0" applyFont="1" applyBorder="1" applyAlignment="1">
      <alignment horizontal="center"/>
    </xf>
    <xf numFmtId="0" fontId="4" fillId="0" borderId="51" xfId="0" applyFont="1" applyBorder="1" applyAlignment="1">
      <alignment horizontal="center"/>
    </xf>
    <xf numFmtId="0" fontId="4" fillId="0" borderId="36" xfId="0" applyFont="1" applyBorder="1" applyAlignment="1">
      <alignment horizontal="center"/>
    </xf>
    <xf numFmtId="0" fontId="4" fillId="33" borderId="10" xfId="0" applyFont="1" applyFill="1" applyBorder="1" applyAlignment="1">
      <alignment horizontal="center"/>
    </xf>
    <xf numFmtId="0" fontId="4" fillId="33" borderId="13" xfId="0" applyFont="1" applyFill="1" applyBorder="1" applyAlignment="1">
      <alignment horizontal="center"/>
    </xf>
    <xf numFmtId="0" fontId="14" fillId="0" borderId="29" xfId="0" applyFont="1" applyFill="1" applyBorder="1" applyAlignment="1" applyProtection="1">
      <alignment horizontal="left"/>
      <protection locked="0"/>
    </xf>
    <xf numFmtId="0" fontId="14" fillId="0" borderId="32" xfId="0" applyFont="1" applyFill="1" applyBorder="1" applyAlignment="1" applyProtection="1">
      <alignment horizontal="left"/>
      <protection locked="0"/>
    </xf>
    <xf numFmtId="0" fontId="14" fillId="0" borderId="30" xfId="0" applyFont="1" applyFill="1" applyBorder="1" applyAlignment="1" applyProtection="1">
      <alignment horizontal="left"/>
      <protection locked="0"/>
    </xf>
    <xf numFmtId="0" fontId="14" fillId="34" borderId="29" xfId="0" applyFont="1" applyFill="1" applyBorder="1" applyAlignment="1" applyProtection="1">
      <alignment horizontal="left"/>
      <protection locked="0"/>
    </xf>
    <xf numFmtId="0" fontId="14" fillId="34" borderId="32" xfId="0" applyFont="1" applyFill="1" applyBorder="1" applyAlignment="1" applyProtection="1">
      <alignment horizontal="left"/>
      <protection locked="0"/>
    </xf>
    <xf numFmtId="0" fontId="14" fillId="34" borderId="30" xfId="0" applyFont="1" applyFill="1" applyBorder="1" applyAlignment="1" applyProtection="1">
      <alignment horizontal="left"/>
      <protection locked="0"/>
    </xf>
    <xf numFmtId="0" fontId="13" fillId="33" borderId="10" xfId="0" applyFont="1" applyFill="1" applyBorder="1" applyAlignment="1">
      <alignment horizontal="left"/>
    </xf>
    <xf numFmtId="0" fontId="13" fillId="33" borderId="12" xfId="0" applyFont="1" applyFill="1" applyBorder="1" applyAlignment="1">
      <alignment horizontal="left"/>
    </xf>
    <xf numFmtId="0" fontId="13" fillId="33" borderId="13" xfId="0" applyFont="1" applyFill="1" applyBorder="1" applyAlignment="1">
      <alignment horizontal="left"/>
    </xf>
    <xf numFmtId="0" fontId="4" fillId="33" borderId="10" xfId="0" applyFont="1" applyFill="1" applyBorder="1" applyAlignment="1" applyProtection="1">
      <alignment horizontal="left"/>
      <protection/>
    </xf>
    <xf numFmtId="0" fontId="4" fillId="33" borderId="12" xfId="0" applyFont="1" applyFill="1" applyBorder="1" applyAlignment="1" applyProtection="1">
      <alignment horizontal="left"/>
      <protection/>
    </xf>
    <xf numFmtId="0" fontId="21" fillId="0" borderId="26" xfId="59" applyFont="1" applyFill="1" applyBorder="1" applyAlignment="1" applyProtection="1">
      <alignment horizontal="center"/>
      <protection/>
    </xf>
    <xf numFmtId="0" fontId="4" fillId="0" borderId="10"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181" fontId="4" fillId="0" borderId="29" xfId="0" applyNumberFormat="1" applyFont="1" applyBorder="1" applyAlignment="1">
      <alignment horizontal="center"/>
    </xf>
    <xf numFmtId="181" fontId="4" fillId="0" borderId="30" xfId="0" applyNumberFormat="1" applyFont="1" applyBorder="1" applyAlignment="1">
      <alignment horizontal="center"/>
    </xf>
    <xf numFmtId="181" fontId="4" fillId="0" borderId="34" xfId="0" applyNumberFormat="1" applyFont="1" applyBorder="1" applyAlignment="1">
      <alignment horizontal="center"/>
    </xf>
    <xf numFmtId="181" fontId="4" fillId="0" borderId="48" xfId="0" applyNumberFormat="1" applyFont="1" applyBorder="1" applyAlignment="1">
      <alignment horizontal="center"/>
    </xf>
    <xf numFmtId="181" fontId="4" fillId="33" borderId="10" xfId="0" applyNumberFormat="1" applyFont="1" applyFill="1" applyBorder="1" applyAlignment="1">
      <alignment horizontal="center"/>
    </xf>
    <xf numFmtId="181" fontId="4" fillId="33" borderId="13" xfId="0" applyNumberFormat="1" applyFont="1" applyFill="1" applyBorder="1" applyAlignment="1">
      <alignment horizontal="center"/>
    </xf>
    <xf numFmtId="3" fontId="4" fillId="0" borderId="29" xfId="0" applyNumberFormat="1" applyFont="1" applyBorder="1" applyAlignment="1">
      <alignment horizontal="center"/>
    </xf>
    <xf numFmtId="3" fontId="4" fillId="0" borderId="32" xfId="0" applyNumberFormat="1" applyFont="1" applyBorder="1" applyAlignment="1">
      <alignment horizontal="center"/>
    </xf>
    <xf numFmtId="2" fontId="8" fillId="33" borderId="26" xfId="0" applyNumberFormat="1" applyFont="1" applyFill="1" applyBorder="1" applyAlignment="1" applyProtection="1">
      <alignment horizontal="right"/>
      <protection/>
    </xf>
    <xf numFmtId="2" fontId="24" fillId="33" borderId="26" xfId="0" applyNumberFormat="1" applyFont="1" applyFill="1" applyBorder="1" applyAlignment="1" applyProtection="1">
      <alignment horizontal="right"/>
      <protection/>
    </xf>
    <xf numFmtId="0" fontId="4" fillId="0" borderId="12" xfId="0" applyFont="1" applyBorder="1" applyAlignment="1">
      <alignment horizontal="center"/>
    </xf>
    <xf numFmtId="3" fontId="4" fillId="0" borderId="34" xfId="0" applyNumberFormat="1" applyFont="1" applyBorder="1" applyAlignment="1">
      <alignment horizontal="center"/>
    </xf>
    <xf numFmtId="3" fontId="4" fillId="0" borderId="47" xfId="0" applyNumberFormat="1"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9</xdr:col>
      <xdr:colOff>19050</xdr:colOff>
      <xdr:row>71</xdr:row>
      <xdr:rowOff>142875</xdr:rowOff>
    </xdr:to>
    <xdr:sp>
      <xdr:nvSpPr>
        <xdr:cNvPr id="1" name="Text Box 1"/>
        <xdr:cNvSpPr txBox="1">
          <a:spLocks noChangeArrowheads="1"/>
        </xdr:cNvSpPr>
      </xdr:nvSpPr>
      <xdr:spPr>
        <a:xfrm>
          <a:off x="28575" y="38100"/>
          <a:ext cx="5724525" cy="11601450"/>
        </a:xfrm>
        <a:prstGeom prst="rect">
          <a:avLst/>
        </a:prstGeom>
        <a:solidFill>
          <a:srgbClr val="FFFFFF"/>
        </a:solidFill>
        <a:ln w="9525" cmpd="sng">
          <a:solidFill>
            <a:srgbClr val="CCCCFF"/>
          </a:solidFill>
          <a:headEnd type="none"/>
          <a:tailEnd type="none"/>
        </a:ln>
      </xdr:spPr>
      <xdr:txBody>
        <a:bodyPr vertOverflow="clip" wrap="square" lIns="36576" tIns="27432" rIns="0" bIns="0"/>
        <a:p>
          <a:pPr algn="l">
            <a:defRPr/>
          </a:pPr>
          <a:r>
            <a:rPr lang="en-US" cap="none" sz="1400" b="1" i="0" u="none" baseline="0">
              <a:solidFill>
                <a:srgbClr val="800000"/>
              </a:solidFill>
              <a:latin typeface="Calibri"/>
              <a:ea typeface="Calibri"/>
              <a:cs typeface="Calibri"/>
            </a:rPr>
            <a:t>KASUTAMISE ÕPETUS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Tabeltöötluspaketi Excel rakendus </a:t>
          </a:r>
          <a:r>
            <a:rPr lang="en-US" cap="none" sz="1100" b="1" i="0" u="none" baseline="0">
              <a:solidFill>
                <a:srgbClr val="000000"/>
              </a:solidFill>
              <a:latin typeface="Calibri"/>
              <a:ea typeface="Calibri"/>
              <a:cs typeface="Calibri"/>
            </a:rPr>
            <a:t>KARJAMAA - KATTETULU ARVESTUS </a:t>
          </a:r>
          <a:r>
            <a:rPr lang="en-US" cap="none" sz="1100" b="0" i="0" u="none" baseline="0">
              <a:solidFill>
                <a:srgbClr val="000000"/>
              </a:solidFill>
              <a:latin typeface="Calibri"/>
              <a:ea typeface="Calibri"/>
              <a:cs typeface="Calibri"/>
            </a:rPr>
            <a:t>on mõeldud töövahendina põllumajandustootjatele ja konsulentidele.
</a:t>
          </a:r>
          <a:r>
            <a:rPr lang="en-US" cap="none" sz="1100" b="0" i="0" u="none" baseline="0">
              <a:solidFill>
                <a:srgbClr val="000000"/>
              </a:solidFill>
              <a:latin typeface="Calibri"/>
              <a:ea typeface="Calibri"/>
              <a:cs typeface="Calibri"/>
            </a:rPr>
            <a:t>Kattetulu arvestusmetoodika tundmine on abiks sissetulekute ja kulutuste planeerimisel ning aitab meeles pidada, milliste kulutustega peab kindlasti arvestama antud taimekasvatuskultuuri viljelemisel. 
</a:t>
          </a:r>
          <a:r>
            <a:rPr lang="en-US" cap="none" sz="1100" b="0" i="0" u="none" baseline="0">
              <a:solidFill>
                <a:srgbClr val="000000"/>
              </a:solidFill>
              <a:latin typeface="Calibri"/>
              <a:ea typeface="Calibri"/>
              <a:cs typeface="Calibri"/>
            </a:rPr>
            <a:t>Lisainformatsiooni kattetulu arvestamise metoodika kohta võib leida Jäneda Õppe- ja Nõuandekeskuses ja Maamajanduse Infokeskuses välja antud trükistes “Kattetulu arvestused taime- ja loomakasvatuses“ (1995-2008). 2009., 2010.ja 2011. aasta väljaanded on elektroonilised ja need leiate aadressilt </a:t>
          </a:r>
          <a:r>
            <a:rPr lang="en-US" cap="none" sz="1100" b="0" i="1" u="sng" baseline="0">
              <a:solidFill>
                <a:srgbClr val="0000FF"/>
              </a:solidFill>
              <a:latin typeface="Calibri"/>
              <a:ea typeface="Calibri"/>
              <a:cs typeface="Calibri"/>
            </a:rPr>
            <a:t>http://www.maainfo.ee/index.php?page=3512</a:t>
          </a:r>
          <a:r>
            <a:rPr lang="en-US" cap="none" sz="1100" b="0" i="1" u="sng" baseline="0">
              <a:solidFill>
                <a:srgbClr val="3366FF"/>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KARJAMAA - KATTETULU ARVESTUS</a:t>
          </a:r>
          <a:r>
            <a:rPr lang="en-US" cap="none" sz="1100" b="0" i="0" u="none" baseline="0">
              <a:solidFill>
                <a:srgbClr val="000000"/>
              </a:solidFill>
              <a:latin typeface="Calibri"/>
              <a:ea typeface="Calibri"/>
              <a:cs typeface="Calibri"/>
            </a:rPr>
            <a:t> on koostatud Exceli tööraamatuna, mistõttu on soovitav omada algteadmisi Exeliga töötamisest.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Töölehed: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Töölehel </a:t>
          </a:r>
          <a:r>
            <a:rPr lang="en-US" cap="none" sz="1100" b="1" i="0" u="none" baseline="0">
              <a:solidFill>
                <a:srgbClr val="000000"/>
              </a:solidFill>
              <a:latin typeface="Calibri"/>
              <a:ea typeface="Calibri"/>
              <a:cs typeface="Calibri"/>
            </a:rPr>
            <a:t>"kultuurkarjamaa" </a:t>
          </a:r>
          <a:r>
            <a:rPr lang="en-US" cap="none" sz="1100" b="0" i="0" u="none" baseline="0">
              <a:solidFill>
                <a:srgbClr val="000000"/>
              </a:solidFill>
              <a:latin typeface="Calibri"/>
              <a:ea typeface="Calibri"/>
              <a:cs typeface="Calibri"/>
            </a:rPr>
            <a:t>on kirjeldatud, milliseid kuluartikleid on toodud arvutusnäidetes arvestatud.
</a:t>
          </a:r>
          <a:r>
            <a:rPr lang="en-US" cap="none" sz="1100" b="0" i="0" u="none" baseline="0">
              <a:solidFill>
                <a:srgbClr val="000000"/>
              </a:solidFill>
              <a:latin typeface="Calibri"/>
              <a:ea typeface="Calibri"/>
              <a:cs typeface="Calibri"/>
            </a:rPr>
            <a:t>2. Töölehed "</a:t>
          </a:r>
          <a:r>
            <a:rPr lang="en-US" cap="none" sz="1100" b="1" i="0" u="none" baseline="0">
              <a:solidFill>
                <a:srgbClr val="000000"/>
              </a:solidFill>
              <a:latin typeface="Calibri"/>
              <a:ea typeface="Calibri"/>
              <a:cs typeface="Calibri"/>
            </a:rPr>
            <a:t>karjamaa-1</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karjamaa-2</a:t>
          </a:r>
          <a:r>
            <a:rPr lang="en-US" cap="none" sz="1100" b="0" i="0" u="none" baseline="0">
              <a:solidFill>
                <a:srgbClr val="000000"/>
              </a:solidFill>
              <a:latin typeface="Calibri"/>
              <a:ea typeface="Calibri"/>
              <a:cs typeface="Calibri"/>
            </a:rPr>
            <a:t>" võimaldab teha arvestusi erinevate tehnoloogiatega, lisatud on näidisarvestused 2011. aasta kohta.
</a:t>
          </a:r>
          <a:r>
            <a:rPr lang="en-US" cap="none" sz="1100" b="0" i="0" u="none" baseline="0">
              <a:solidFill>
                <a:srgbClr val="000000"/>
              </a:solidFill>
              <a:latin typeface="Calibri"/>
              <a:ea typeface="Calibri"/>
              <a:cs typeface="Calibri"/>
            </a:rPr>
            <a:t>3. Tööleht </a:t>
          </a:r>
          <a:r>
            <a:rPr lang="en-US" cap="none" sz="1100" b="1" i="0" u="none" baseline="0">
              <a:solidFill>
                <a:srgbClr val="000000"/>
              </a:solidFill>
              <a:latin typeface="Calibri"/>
              <a:ea typeface="Calibri"/>
              <a:cs typeface="Calibri"/>
            </a:rPr>
            <a:t>"võrdlustabel"</a:t>
          </a:r>
          <a:r>
            <a:rPr lang="en-US" cap="none" sz="1100" b="0" i="0" u="none" baseline="0">
              <a:solidFill>
                <a:srgbClr val="000000"/>
              </a:solidFill>
              <a:latin typeface="Calibri"/>
              <a:ea typeface="Calibri"/>
              <a:cs typeface="Calibri"/>
            </a:rPr>
            <a:t> võimaldab võrrelda silo valmistamise tootmiskulusid kahe erineva tehnoloogia puhul.
</a:t>
          </a:r>
          <a:r>
            <a:rPr lang="en-US" cap="none" sz="1100" b="0" i="0" u="none" baseline="0">
              <a:solidFill>
                <a:srgbClr val="000000"/>
              </a:solidFill>
              <a:latin typeface="Calibri"/>
              <a:ea typeface="Calibri"/>
              <a:cs typeface="Calibri"/>
            </a:rPr>
            <a:t>4. Tööleht </a:t>
          </a:r>
          <a:r>
            <a:rPr lang="en-US" cap="none" sz="1100" b="1" i="0" u="none" baseline="0">
              <a:solidFill>
                <a:srgbClr val="000000"/>
              </a:solidFill>
              <a:latin typeface="Calibri"/>
              <a:ea typeface="Calibri"/>
              <a:cs typeface="Calibri"/>
            </a:rPr>
            <a:t>"koond"</a:t>
          </a:r>
          <a:r>
            <a:rPr lang="en-US" cap="none" sz="1100" b="0" i="0" u="none" baseline="0">
              <a:solidFill>
                <a:srgbClr val="000000"/>
              </a:solidFill>
              <a:latin typeface="Calibri"/>
              <a:ea typeface="Calibri"/>
              <a:cs typeface="Calibri"/>
            </a:rPr>
            <a:t> lühikokkuvõte kahe erineva tegnoloogia arvestusest.
</a:t>
          </a:r>
          <a:r>
            <a:rPr lang="en-US" cap="none" sz="1100" b="0" i="0" u="none" baseline="0">
              <a:solidFill>
                <a:srgbClr val="000000"/>
              </a:solidFill>
              <a:latin typeface="Calibri"/>
              <a:ea typeface="Calibri"/>
              <a:cs typeface="Calibri"/>
            </a:rPr>
            <a:t>5. Töölehed </a:t>
          </a:r>
          <a:r>
            <a:rPr lang="en-US" cap="none" sz="1100" b="1" i="0" u="none" baseline="0">
              <a:solidFill>
                <a:srgbClr val="000000"/>
              </a:solidFill>
              <a:latin typeface="Calibri"/>
              <a:ea typeface="Calibri"/>
              <a:cs typeface="Calibri"/>
            </a:rPr>
            <a:t>"võrdlustabel"</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"koond"</a:t>
          </a:r>
          <a:r>
            <a:rPr lang="en-US" cap="none" sz="1100" b="0" i="0" u="none" baseline="0">
              <a:solidFill>
                <a:srgbClr val="000000"/>
              </a:solidFill>
              <a:latin typeface="Calibri"/>
              <a:ea typeface="Calibri"/>
              <a:cs typeface="Calibri"/>
            </a:rPr>
            <a:t> moodustatakse automaatselt, kui eelnevalt on täidetud töölehed    </a:t>
          </a:r>
          <a:r>
            <a:rPr lang="en-US" cap="none" sz="1100" b="1" i="0" u="none" baseline="0">
              <a:solidFill>
                <a:srgbClr val="000000"/>
              </a:solidFill>
              <a:latin typeface="Calibri"/>
              <a:ea typeface="Calibri"/>
              <a:cs typeface="Calibri"/>
            </a:rPr>
            <a:t>"karjamaa-1"</a:t>
          </a:r>
          <a:r>
            <a:rPr lang="en-US" cap="none" sz="1100" b="0" i="0" u="none" baseline="0">
              <a:solidFill>
                <a:srgbClr val="000000"/>
              </a:solidFill>
              <a:latin typeface="Calibri"/>
              <a:ea typeface="Calibri"/>
              <a:cs typeface="Calibri"/>
            </a:rPr>
            <a:t>ja </a:t>
          </a:r>
          <a:r>
            <a:rPr lang="en-US" cap="none" sz="1100" b="1" i="0" u="none" baseline="0">
              <a:solidFill>
                <a:srgbClr val="000000"/>
              </a:solidFill>
              <a:latin typeface="Calibri"/>
              <a:ea typeface="Calibri"/>
              <a:cs typeface="Calibri"/>
            </a:rPr>
            <a:t>"karjamaa-2"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Näidisarvestus on analoogne väljaandes "Kattetulu arvestused taime- ja loomakasvatuses 2011"  tooduga. Need ei ole agronoomilised soovitused, vaid üks näide võimalikest lahendustest.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 järjekord: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Sinised ja kollased väljad on mõeldud täitmiseks, ülejäänud väljad on seotud valemitega ja kaitse all.
</a:t>
          </a:r>
          <a:r>
            <a:rPr lang="en-US" cap="none" sz="1100" b="0" i="0" u="none" baseline="0">
              <a:solidFill>
                <a:srgbClr val="000000"/>
              </a:solidFill>
              <a:latin typeface="Calibri"/>
              <a:ea typeface="Calibri"/>
              <a:cs typeface="Calibri"/>
            </a:rPr>
            <a:t>1. Märgi rohumaa kasutusaastad
</a:t>
          </a:r>
          <a:r>
            <a:rPr lang="en-US" cap="none" sz="1100" b="0" i="0" u="none" baseline="0">
              <a:solidFill>
                <a:srgbClr val="000000"/>
              </a:solidFill>
              <a:latin typeface="Calibri"/>
              <a:ea typeface="Calibri"/>
              <a:cs typeface="Calibri"/>
            </a:rPr>
            <a:t>2. Märgi saak rohumaa rajamisaastal ja kasutusaastal
</a:t>
          </a:r>
          <a:r>
            <a:rPr lang="en-US" cap="none" sz="1100" b="0" i="0" u="none" baseline="0">
              <a:solidFill>
                <a:srgbClr val="000000"/>
              </a:solidFill>
              <a:latin typeface="Calibri"/>
              <a:ea typeface="Calibri"/>
              <a:cs typeface="Calibri"/>
            </a:rPr>
            <a:t>3. Märgi toetused, mida on võimalik ha-kohta taotleda ja toetuse määr (€/ha).
</a:t>
          </a:r>
          <a:r>
            <a:rPr lang="en-US" cap="none" sz="1100" b="0" i="0" u="none" baseline="0">
              <a:solidFill>
                <a:srgbClr val="000000"/>
              </a:solidFill>
              <a:latin typeface="Calibri"/>
              <a:ea typeface="Calibri"/>
              <a:cs typeface="Calibri"/>
            </a:rPr>
            <a:t>5. Märgi seemnete külvisenorm (kg/ha) ja hind (€/kg). 
</a:t>
          </a:r>
          <a:r>
            <a:rPr lang="en-US" cap="none" sz="1100" b="0" i="0" u="none" baseline="0">
              <a:solidFill>
                <a:srgbClr val="000000"/>
              </a:solidFill>
              <a:latin typeface="Calibri"/>
              <a:ea typeface="Calibri"/>
              <a:cs typeface="Calibri"/>
            </a:rPr>
            <a:t>6. Märgi kasutatava väetise nimetus.
</a:t>
          </a:r>
          <a:r>
            <a:rPr lang="en-US" cap="none" sz="1100" b="0" i="0" u="none" baseline="0">
              <a:solidFill>
                <a:srgbClr val="000000"/>
              </a:solidFill>
              <a:latin typeface="Calibri"/>
              <a:ea typeface="Calibri"/>
              <a:cs typeface="Calibri"/>
            </a:rPr>
            <a:t>7. Lihtväetise kasutamise puhul märgi kollastele väljadele  väetise toimaine "N", "P" või "K", ainult siis arvestab "kalkulaator" lihtväetise toimaine hinna õigesti.
</a:t>
          </a:r>
          <a:r>
            <a:rPr lang="en-US" cap="none" sz="1100" b="0" i="0" u="none" baseline="0">
              <a:solidFill>
                <a:srgbClr val="000000"/>
              </a:solidFill>
              <a:latin typeface="Calibri"/>
              <a:ea typeface="Calibri"/>
              <a:cs typeface="Calibri"/>
            </a:rPr>
            <a:t>8. Märgi lihtväetise ühe tonni maksumus (€/t) ja põhitoitelemendi %.
</a:t>
          </a:r>
          <a:r>
            <a:rPr lang="en-US" cap="none" sz="1100" b="0" i="0" u="none" baseline="0">
              <a:solidFill>
                <a:srgbClr val="000000"/>
              </a:solidFill>
              <a:latin typeface="Calibri"/>
              <a:ea typeface="Calibri"/>
              <a:cs typeface="Calibri"/>
            </a:rPr>
            <a:t>9. Märgi lihtväetise füüsiline kogus (kg/ha), mida antud saagitasemel kasutatakse.
</a:t>
          </a:r>
          <a:r>
            <a:rPr lang="en-US" cap="none" sz="1100" b="0" i="0" u="none" baseline="0">
              <a:solidFill>
                <a:srgbClr val="000000"/>
              </a:solidFill>
              <a:latin typeface="Calibri"/>
              <a:ea typeface="Calibri"/>
              <a:cs typeface="Calibri"/>
            </a:rPr>
            <a:t>10. Kompleksväetiste puhul märgi hind (€/t) ja põhitoitelementide % vastavasse lahtrisse.
</a:t>
          </a:r>
          <a:r>
            <a:rPr lang="en-US" cap="none" sz="1100" b="0" i="0" u="none" baseline="0">
              <a:solidFill>
                <a:srgbClr val="000000"/>
              </a:solidFill>
              <a:latin typeface="Calibri"/>
              <a:ea typeface="Calibri"/>
              <a:cs typeface="Calibri"/>
            </a:rPr>
            <a:t>11. Märgi masinatööde maksumus ühe hektari kohta.
</a:t>
          </a:r>
          <a:r>
            <a:rPr lang="en-US" cap="none" sz="1100" b="0" i="0" u="none" baseline="0">
              <a:solidFill>
                <a:srgbClr val="000000"/>
              </a:solidFill>
              <a:latin typeface="Calibri"/>
              <a:ea typeface="Calibri"/>
              <a:cs typeface="Calibri"/>
            </a:rPr>
            <a:t>Masinatööde kulusid võib arvutada EMVI-s koostatud algoritmide abil mis asuvad aadressil </a:t>
          </a:r>
          <a:r>
            <a:rPr lang="en-US" cap="none" sz="1100" b="0" i="1" u="sng" baseline="0">
              <a:solidFill>
                <a:srgbClr val="0000FF"/>
              </a:solidFill>
              <a:latin typeface="Calibri"/>
              <a:ea typeface="Calibri"/>
              <a:cs typeface="Calibri"/>
            </a:rPr>
            <a:t>http://www.eria.ee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Töötamine: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NB!</a:t>
          </a:r>
          <a:r>
            <a:rPr lang="en-US" cap="none" sz="1100" b="0" i="0" u="none" baseline="0">
              <a:solidFill>
                <a:srgbClr val="000000"/>
              </a:solidFill>
              <a:latin typeface="Calibri"/>
              <a:ea typeface="Calibri"/>
              <a:cs typeface="Calibri"/>
            </a:rPr>
            <a:t> Informatsiooni sisestamine on võimalik ainult värviliselt märgitud väljadel, ülejäänud ala on kaitstud tabelites sisalduvate valemite rikkumise tõkestamiseks.
</a:t>
          </a:r>
          <a:r>
            <a:rPr lang="en-US" cap="none" sz="1100" b="0" i="0" u="none" baseline="0">
              <a:solidFill>
                <a:srgbClr val="000000"/>
              </a:solidFill>
              <a:latin typeface="Calibri"/>
              <a:ea typeface="Calibri"/>
              <a:cs typeface="Calibri"/>
            </a:rPr>
            <a:t>Töö käigus võib siiski ette tulla olukordi, kus oleks vaja valemit redigeerida või mittevajalikke ridu varjata, kaitstud pesasse midagi kirjutada jne. Kaitse eemaldamiseks valige korraldus </a:t>
          </a:r>
          <a:r>
            <a:rPr lang="en-US" cap="none" sz="1100" b="1" i="1" u="none" baseline="0">
              <a:solidFill>
                <a:srgbClr val="000000"/>
              </a:solidFill>
              <a:latin typeface="Calibri"/>
              <a:ea typeface="Calibri"/>
              <a:cs typeface="Calibri"/>
            </a:rPr>
            <a:t>Unprotect</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Sheet</a:t>
          </a:r>
          <a:r>
            <a:rPr lang="en-US" cap="none" sz="1100" b="0" i="0" u="none" baseline="0">
              <a:solidFill>
                <a:srgbClr val="000000"/>
              </a:solidFill>
              <a:latin typeface="Calibri"/>
              <a:ea typeface="Calibri"/>
              <a:cs typeface="Calibri"/>
            </a:rPr>
            <a:t>, tehke ettevaatlikult korrigeerimised ja valige korraldus </a:t>
          </a:r>
          <a:r>
            <a:rPr lang="en-US" cap="none" sz="1100" b="1" i="1" u="none" baseline="0">
              <a:solidFill>
                <a:srgbClr val="000000"/>
              </a:solidFill>
              <a:latin typeface="Calibri"/>
              <a:ea typeface="Calibri"/>
              <a:cs typeface="Calibri"/>
            </a:rPr>
            <a:t>Protect Sheet</a:t>
          </a:r>
          <a:r>
            <a:rPr lang="en-US" cap="none" sz="1100" b="0" i="0" u="none" baseline="0">
              <a:solidFill>
                <a:srgbClr val="000000"/>
              </a:solidFill>
              <a:latin typeface="Calibri"/>
              <a:ea typeface="Calibri"/>
              <a:cs typeface="Calibri"/>
            </a:rPr>
            <a:t>. Ekraanile ilmuvale küsimusele märksõna kohta on soovitav vastata </a:t>
          </a:r>
          <a:r>
            <a:rPr lang="en-US" cap="none" sz="1100" b="1" i="1" u="none" baseline="0">
              <a:solidFill>
                <a:srgbClr val="000000"/>
              </a:solidFill>
              <a:latin typeface="Calibri"/>
              <a:ea typeface="Calibri"/>
              <a:cs typeface="Calibri"/>
            </a:rPr>
            <a:t>OK</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Salvestamine: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Töö käigus salvestage regulaarselt tabelis tehtud muudatused. Kui tööfailile on uus nimi korraldusega </a:t>
          </a:r>
          <a:r>
            <a:rPr lang="en-US" cap="none" sz="1100" b="1" i="1" u="none" baseline="0">
              <a:solidFill>
                <a:srgbClr val="000000"/>
              </a:solidFill>
              <a:latin typeface="Calibri"/>
              <a:ea typeface="Calibri"/>
              <a:cs typeface="Calibri"/>
            </a:rPr>
            <a:t>Save As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juba antud, siis edaspidi on salvestamiseks kõige käepärasem kasutada nupureal asuvat nuppu </a:t>
          </a:r>
          <a:r>
            <a:rPr lang="en-US" cap="none" sz="1100" b="1" i="1" u="none" baseline="0">
              <a:solidFill>
                <a:srgbClr val="000000"/>
              </a:solidFill>
              <a:latin typeface="Calibri"/>
              <a:ea typeface="Calibri"/>
              <a:cs typeface="Calibri"/>
            </a:rPr>
            <a:t>Save.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Printimine: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Enne tabeli printimist kontrollige prindi eelvaatamise abil, kas lehekülje välimus on rahuldav. Selleks valige korraldus </a:t>
          </a:r>
          <a:r>
            <a:rPr lang="en-US" cap="none" sz="1100" b="1" i="1" u="none" baseline="0">
              <a:solidFill>
                <a:srgbClr val="000000"/>
              </a:solidFill>
              <a:latin typeface="Calibri"/>
              <a:ea typeface="Calibri"/>
              <a:cs typeface="Calibri"/>
            </a:rPr>
            <a:t>Print Preview</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Kuva suurendamiseks võib kasutada nuppu </a:t>
          </a:r>
          <a:r>
            <a:rPr lang="en-US" cap="none" sz="1100" b="1" i="1" u="none" baseline="0">
              <a:solidFill>
                <a:srgbClr val="000000"/>
              </a:solidFill>
              <a:latin typeface="Calibri"/>
              <a:ea typeface="Calibri"/>
              <a:cs typeface="Calibri"/>
            </a:rPr>
            <a:t>Zoom</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Kui paigutus jätab soovida, võib kasutada nuppe </a:t>
          </a:r>
          <a:r>
            <a:rPr lang="en-US" cap="none" sz="1100" b="1" i="1" u="none" baseline="0">
              <a:solidFill>
                <a:srgbClr val="000000"/>
              </a:solidFill>
              <a:latin typeface="Calibri"/>
              <a:ea typeface="Calibri"/>
              <a:cs typeface="Calibri"/>
            </a:rPr>
            <a:t>Margins</a:t>
          </a:r>
          <a:r>
            <a:rPr lang="en-US" cap="none" sz="1100" b="0" i="1" u="none" baseline="0">
              <a:solidFill>
                <a:srgbClr val="000000"/>
              </a:solidFill>
              <a:latin typeface="Calibri"/>
              <a:ea typeface="Calibri"/>
              <a:cs typeface="Calibri"/>
            </a:rPr>
            <a:t> või </a:t>
          </a:r>
          <a:r>
            <a:rPr lang="en-US" cap="none" sz="1100" b="1" i="1" u="none" baseline="0">
              <a:solidFill>
                <a:srgbClr val="000000"/>
              </a:solidFill>
              <a:latin typeface="Calibri"/>
              <a:ea typeface="Calibri"/>
              <a:cs typeface="Calibri"/>
            </a:rPr>
            <a:t>Setup</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Printimiseks klõpsake nupul </a:t>
          </a:r>
          <a:r>
            <a:rPr lang="en-US" cap="none" sz="1100" b="1" i="0" u="none" baseline="0">
              <a:solidFill>
                <a:srgbClr val="000000"/>
              </a:solidFill>
              <a:latin typeface="Calibri"/>
              <a:ea typeface="Calibri"/>
              <a:cs typeface="Calibri"/>
            </a:rPr>
            <a:t>Print,</a:t>
          </a:r>
          <a:r>
            <a:rPr lang="en-US" cap="none" sz="1100" b="0" i="0" u="none" baseline="0">
              <a:solidFill>
                <a:srgbClr val="000000"/>
              </a:solidFill>
              <a:latin typeface="Calibri"/>
              <a:ea typeface="Calibri"/>
              <a:cs typeface="Calibri"/>
            </a:rPr>
            <a:t> akna sulgemiseks ilma printimata, </a:t>
          </a:r>
          <a:r>
            <a:rPr lang="en-US" cap="none" sz="1100" b="1" i="1" u="none" baseline="0">
              <a:solidFill>
                <a:srgbClr val="000000"/>
              </a:solidFill>
              <a:latin typeface="Calibri"/>
              <a:ea typeface="Calibri"/>
              <a:cs typeface="Calibri"/>
            </a:rPr>
            <a:t>Close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Enne printimist on otstarbekas mittevajalikud väljad varjata. Selleks valige vastavad read või veerud ja andke menüüst </a:t>
          </a:r>
          <a:r>
            <a:rPr lang="en-US" cap="none" sz="1100" b="1" i="1" u="none" baseline="0">
              <a:solidFill>
                <a:srgbClr val="000000"/>
              </a:solidFill>
              <a:latin typeface="Calibri"/>
              <a:ea typeface="Calibri"/>
              <a:cs typeface="Calibri"/>
            </a:rPr>
            <a:t>Format</a:t>
          </a:r>
          <a:r>
            <a:rPr lang="en-US" cap="none" sz="1100" b="0" i="0" u="none" baseline="0">
              <a:solidFill>
                <a:srgbClr val="000000"/>
              </a:solidFill>
              <a:latin typeface="Calibri"/>
              <a:ea typeface="Calibri"/>
              <a:cs typeface="Calibri"/>
            </a:rPr>
            <a:t> valikule vastav </a:t>
          </a:r>
          <a:r>
            <a:rPr lang="en-US" cap="none" sz="1100" b="1" i="1" u="none" baseline="0">
              <a:solidFill>
                <a:srgbClr val="000000"/>
              </a:solidFill>
              <a:latin typeface="Calibri"/>
              <a:ea typeface="Calibri"/>
              <a:cs typeface="Calibri"/>
            </a:rPr>
            <a:t>Column</a:t>
          </a:r>
          <a:r>
            <a:rPr lang="en-US" cap="none" sz="1100" b="0" i="0" u="none" baseline="0">
              <a:solidFill>
                <a:srgbClr val="000000"/>
              </a:solidFill>
              <a:latin typeface="Calibri"/>
              <a:ea typeface="Calibri"/>
              <a:cs typeface="Calibri"/>
            </a:rPr>
            <a:t> või </a:t>
          </a:r>
          <a:r>
            <a:rPr lang="en-US" cap="none" sz="1100" b="1" i="1" u="none" baseline="0">
              <a:solidFill>
                <a:srgbClr val="000000"/>
              </a:solidFill>
              <a:latin typeface="Calibri"/>
              <a:ea typeface="Calibri"/>
              <a:cs typeface="Calibri"/>
            </a:rPr>
            <a:t>Row</a:t>
          </a:r>
          <a:r>
            <a:rPr lang="en-US" cap="none" sz="1100" b="0" i="0" u="none" baseline="0">
              <a:solidFill>
                <a:srgbClr val="000000"/>
              </a:solidFill>
              <a:latin typeface="Calibri"/>
              <a:ea typeface="Calibri"/>
              <a:cs typeface="Calibri"/>
            </a:rPr>
            <a:t> ning edasi korraldus </a:t>
          </a:r>
          <a:r>
            <a:rPr lang="en-US" cap="none" sz="1100" b="1" i="1" u="none" baseline="0">
              <a:solidFill>
                <a:srgbClr val="000000"/>
              </a:solidFill>
              <a:latin typeface="Calibri"/>
              <a:ea typeface="Calibri"/>
              <a:cs typeface="Calibri"/>
            </a:rPr>
            <a:t>Hide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Varjatud read või veerud toob nähtavale sama alammenüü korraldus </a:t>
          </a:r>
          <a:r>
            <a:rPr lang="en-US" cap="none" sz="1100" b="1" i="1" u="none" baseline="0">
              <a:solidFill>
                <a:srgbClr val="000000"/>
              </a:solidFill>
              <a:latin typeface="Calibri"/>
              <a:ea typeface="Calibri"/>
              <a:cs typeface="Calibri"/>
            </a:rPr>
            <a:t>Unhide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Neid operatsioone on võimalik teha alles pärast kaitse mahavõtmist.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11</xdr:col>
      <xdr:colOff>28575</xdr:colOff>
      <xdr:row>72</xdr:row>
      <xdr:rowOff>47625</xdr:rowOff>
    </xdr:to>
    <xdr:sp>
      <xdr:nvSpPr>
        <xdr:cNvPr id="1" name="TextBox 1"/>
        <xdr:cNvSpPr txBox="1">
          <a:spLocks noChangeArrowheads="1"/>
        </xdr:cNvSpPr>
      </xdr:nvSpPr>
      <xdr:spPr>
        <a:xfrm>
          <a:off x="47625" y="19050"/>
          <a:ext cx="6686550" cy="11687175"/>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993300"/>
              </a:solidFill>
              <a:latin typeface="Calibri"/>
              <a:ea typeface="Calibri"/>
              <a:cs typeface="Calibri"/>
            </a:rPr>
            <a:t>Näide 2011.aasta andmetel
</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Calibri"/>
              <a:ea typeface="Calibri"/>
              <a:cs typeface="Calibri"/>
            </a:rPr>
            <a:t>KULTUURKARJAMAA - kattetulu arvestus 1 ha kohta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Võrdlustasemed:  </a:t>
          </a:r>
          <a:r>
            <a:rPr lang="en-US" cap="none" sz="1100" b="0" i="0" u="none" baseline="0">
              <a:solidFill>
                <a:srgbClr val="000000"/>
              </a:solidFill>
              <a:latin typeface="Calibri"/>
              <a:ea typeface="Calibri"/>
              <a:cs typeface="Calibri"/>
            </a:rPr>
            <a:t>karjamaa-1 ja karjamaa-2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Toodang: 
</a:t>
          </a:r>
          <a:r>
            <a:rPr lang="en-US" cap="none" sz="1100" b="0" i="0" u="none" baseline="0">
              <a:solidFill>
                <a:srgbClr val="000000"/>
              </a:solidFill>
              <a:latin typeface="Calibri"/>
              <a:ea typeface="Calibri"/>
              <a:cs typeface="Calibri"/>
            </a:rPr>
            <a:t>Rohusöötasid tavaliselt müügiks ei kasvatata, seetõttu ei ole vajadust neile kattetulu arvestustes reaalset müügihinda määrata. Küll aga on vaja arvutada, millised on tootmiskulud rohusööda kilogrammi kohta, et saaks arvestada söödakulusid loomakasvatuses heina, silo ja karjamaarohu kasutamisel. Rohusöötade tootmisega kaasnevad kulud jagatakse kahte gruppi: kulud rajamisaastal ja kasutusaastal. Mida pikema kasutuseaga on rohumaa, seda odavamaks kujunevad keskmised rajamiskulud. Rohumaade saagikuse määramisel tuleb lähtuda sellest, milline on juhtliik antud rohumaal ja milline on rohusööda tootmise tehnoloogia. Kui rohumaalt saadakse kaks niidet, millest esimest kasutatakse silo valmistamiseks ning teist karjatamiseks, siis arvestuslikult on esimene niide 2/3 ja teine niide 1/3 kogusaagist. Osa kogutoodangust (20-30%) läheb kaduma nii karjatamise kui ka haljasmassi kogumise ja sileerimise käigus. Samuti võiks söötmiskadude katteks arvestada lisaks vähemalt 10% ning madalakvaliteedilise sööda puhul on kaod kindlasti suuremad.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Arvutusnäites on rajamine ainult katteviljata külviga. Karjatamine keskmiselt 5-6 ringi aastas. Keskmine kestvus intensiivse kasutuse korral 4 aastat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TOETUSED
</a:t>
          </a:r>
          <a:r>
            <a:rPr lang="en-US" cap="none" sz="1100" b="0" i="0" u="none" baseline="0">
              <a:solidFill>
                <a:srgbClr val="000000"/>
              </a:solidFill>
              <a:latin typeface="Calibri"/>
              <a:ea typeface="Calibri"/>
              <a:cs typeface="Calibri"/>
            </a:rPr>
            <a:t>Näites on lisatud ühtne pindalatoetus .  Kui ettevõtja saab lisaks veel muid toetusi, mida on võimalik antud kultuuriga seostada  (põllumajanduslik keskkonnatoetus, ebasoodsamate piirkondade toetus jne), tuleks ka need juurde arvestada.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Muutuvkulud:
</a:t>
          </a:r>
          <a:r>
            <a:rPr lang="en-US" cap="none" sz="1100" b="0" i="0" u="none" baseline="0">
              <a:solidFill>
                <a:srgbClr val="000000"/>
              </a:solidFill>
              <a:latin typeface="Calibri"/>
              <a:ea typeface="Calibri"/>
              <a:cs typeface="Calibri"/>
            </a:rPr>
            <a:t>1. SEEMNESEGU
</a:t>
          </a:r>
          <a:r>
            <a:rPr lang="en-US" cap="none" sz="1100" b="0" i="0" u="none" baseline="0">
              <a:solidFill>
                <a:srgbClr val="000000"/>
              </a:solidFill>
              <a:latin typeface="Calibri"/>
              <a:ea typeface="Calibri"/>
              <a:cs typeface="Calibri"/>
            </a:rPr>
            <a:t>Seemnesegu (&gt;30% valget ristikut): 
</a:t>
          </a:r>
          <a:r>
            <a:rPr lang="en-US" cap="none" sz="1100" b="0" i="0" u="none" baseline="0">
              <a:solidFill>
                <a:srgbClr val="000000"/>
              </a:solidFill>
              <a:latin typeface="Calibri"/>
              <a:ea typeface="Calibri"/>
              <a:cs typeface="Calibri"/>
            </a:rPr>
            <a:t>Valge ristik                                      3,71 €/kg x külvisenorm 3 kg/ha = 11,13 €/ha
</a:t>
          </a:r>
          <a:r>
            <a:rPr lang="en-US" cap="none" sz="1100" b="0" i="0" u="none" baseline="0">
              <a:solidFill>
                <a:srgbClr val="000000"/>
              </a:solidFill>
              <a:latin typeface="Calibri"/>
              <a:ea typeface="Calibri"/>
              <a:cs typeface="Calibri"/>
            </a:rPr>
            <a:t>Harilik timut                                    1,73 €/kg x külvisenorm 6 kg/ha = 10,38 €/ha
</a:t>
          </a:r>
          <a:r>
            <a:rPr lang="en-US" cap="none" sz="1100" b="0" i="0" u="none" baseline="0">
              <a:solidFill>
                <a:srgbClr val="000000"/>
              </a:solidFill>
              <a:latin typeface="Calibri"/>
              <a:ea typeface="Calibri"/>
              <a:cs typeface="Calibri"/>
            </a:rPr>
            <a:t>Diploidne karjamaa-raihein            1,73 €/kg x külvisenorm 6 kg/ha = 10,38 €/ha
</a:t>
          </a:r>
          <a:r>
            <a:rPr lang="en-US" cap="none" sz="1100" b="0" i="0" u="sng" baseline="0">
              <a:solidFill>
                <a:srgbClr val="000000"/>
              </a:solidFill>
              <a:latin typeface="Calibri"/>
              <a:ea typeface="Calibri"/>
              <a:cs typeface="Calibri"/>
            </a:rPr>
            <a:t>Tetraploidne karjamaa-raihein       1,73 €/kg x külvisenorm 6 kg/ha = 10,38 €/ha
</a:t>
          </a:r>
          <a:r>
            <a:rPr lang="en-US" cap="none" sz="1100" b="0" i="0" u="none" baseline="0">
              <a:solidFill>
                <a:srgbClr val="000000"/>
              </a:solidFill>
              <a:latin typeface="Calibri"/>
              <a:ea typeface="Calibri"/>
              <a:cs typeface="Calibri"/>
            </a:rPr>
            <a:t>Kokku karjamaa seemnesegu:                                           21 kg/ha     42,27 €/ha,
</a:t>
          </a:r>
          <a:r>
            <a:rPr lang="en-US" cap="none" sz="1100" b="0" i="0" u="none" baseline="0">
              <a:solidFill>
                <a:srgbClr val="000000"/>
              </a:solidFill>
              <a:latin typeface="Calibri"/>
              <a:ea typeface="Calibri"/>
              <a:cs typeface="Calibri"/>
            </a:rPr>
            <a:t>seemnesegu keskmine maksumus =&gt; 2,01 €/kg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VÄETAMINE
</a:t>
          </a:r>
          <a:r>
            <a:rPr lang="en-US" cap="none" sz="1100" b="0" i="0" u="none" baseline="0">
              <a:solidFill>
                <a:srgbClr val="000000"/>
              </a:solidFill>
              <a:latin typeface="Calibri"/>
              <a:ea typeface="Calibri"/>
              <a:cs typeface="Calibri"/>
            </a:rPr>
            <a:t>rajamisel kompleksväetis NPK  7-12-25, kulunormiga 500 kg/ha. Väetise hind 415 €/t (toiteelemendi hind 1,26 €/kg).
</a:t>
          </a:r>
          <a:r>
            <a:rPr lang="en-US" cap="none" sz="1100" b="0" i="0" u="none" baseline="0">
              <a:solidFill>
                <a:srgbClr val="000000"/>
              </a:solidFill>
              <a:latin typeface="Calibri"/>
              <a:ea typeface="Calibri"/>
              <a:cs typeface="Calibri"/>
            </a:rPr>
            <a:t>Kasutusaastal lämmastikväetis AN 34 hinnaga 325 €/t (toiteelemendi hind 0,96 €/kg), kulunorm 200 kg/ha ja igal teisel kasutusaastal kompleksväetis NPK  7-12-25 pealtväetisena 400 kg/ha, mis arvestuslikult teeb aasta kohta keskmiselt 200 kg/ha.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Kompleksväetis NPK  7-12-25 sisaldab 70 kg N, 120 kg P2O5  ja 250 kg K2O. Toiteelementide maksumuse arvutamiseks korrutatakse väetises sisalduva oksiidtegevaine kogus vastava lihtelemendi ja oksiidtegevaine vahelise koefitsiendiga: 
</a:t>
          </a:r>
          <a:r>
            <a:rPr lang="en-US" cap="none" sz="1100" b="0" i="0" u="none" baseline="0">
              <a:solidFill>
                <a:srgbClr val="000000"/>
              </a:solidFill>
              <a:latin typeface="Calibri"/>
              <a:ea typeface="Calibri"/>
              <a:cs typeface="Calibri"/>
            </a:rPr>
            <a:t>            N 5% =   70 kg N x 1,00       =  70,0 kg  N 
</a:t>
          </a:r>
          <a:r>
            <a:rPr lang="en-US" cap="none" sz="1100" b="0" i="0" u="none" baseline="0">
              <a:solidFill>
                <a:srgbClr val="000000"/>
              </a:solidFill>
              <a:latin typeface="Calibri"/>
              <a:ea typeface="Calibri"/>
              <a:cs typeface="Calibri"/>
            </a:rPr>
            <a:t>   P2O5 14% = 120 kg P2O5 x 0,44 = 52,8 kg  P
</a:t>
          </a:r>
          <a:r>
            <a:rPr lang="en-US" cap="none" sz="1100" b="0" i="0" u="none" baseline="0">
              <a:solidFill>
                <a:srgbClr val="000000"/>
              </a:solidFill>
              <a:latin typeface="Calibri"/>
              <a:ea typeface="Calibri"/>
              <a:cs typeface="Calibri"/>
            </a:rPr>
            <a:t>     K2O 28% = 250 kg K2O x 0,83  = 207,5 kg  K  
</a:t>
          </a:r>
          <a:r>
            <a:rPr lang="en-US" cap="none" sz="1100" b="0" i="0" u="none" baseline="0">
              <a:solidFill>
                <a:srgbClr val="000000"/>
              </a:solidFill>
              <a:latin typeface="Calibri"/>
              <a:ea typeface="Calibri"/>
              <a:cs typeface="Calibri"/>
            </a:rPr>
            <a:t>1 tonn kompleksväetist sisaldab 330,3 kg  N-P-K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Seega, kompleksväetis NPK 5-14-28 sisaldab 330,3 kg põhitoiteelemente ja ülejäänud 669,7 kg koosneb muudest elementidest ja nn ballastainest. Kui antud väetis maksab 415 €/t, siis põhitoitelemendi maksumuseks kujuneb keskmiselt 1,26 €/kg.
</a:t>
          </a:r>
          <a:r>
            <a:rPr lang="en-US" cap="none" sz="1100" b="0" i="0" u="none" baseline="0">
              <a:solidFill>
                <a:srgbClr val="000000"/>
              </a:solidFill>
              <a:latin typeface="Calibri"/>
              <a:ea typeface="Calibri"/>
              <a:cs typeface="Calibri"/>
            </a:rPr>
            <a:t>Vastavalt planeeritavale saagitasemele ja võttes arvesse, millised on mullaanalüüsi näitajad, arvestatakse väetusplaani abil välja vajalik toiteelementide kogus.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Masinatööd: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Masinatööde kulud ettevõttes arvutatakse iga konkreetse ettevõtte masinapargist, töötingimustest ja kehtivatest hindadest lähtuvalt. Traktoritööde kulud leitakse esmalt töötunni kohta, seejärel tunnitootlikkuse abil ka hektari kohta. Töömasinate ja seejärel agregaatide (traktor + töömasin) kulud arvutatakse kas hektari või toodanguühiku kohta. Tellides teenustööd, on kulud suuremad kui oma masinate kasutamisel, sest teenustöö puhul lisandub otsestele kuludele ka risk (kuni 5%), ettevõtja kasum (kuni 10%) ja käibemaks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Näites on  masinatööde maksumus arvutatud EMVI-s koostatud algoritmide abil, mis asuvad kodulehel www.eria.ee. Nende algoritmide kasutajal tuleb sisestada omad andmed ja algoritmides fikseeritud valemite abil automaatselt arvutatakse kulud tööühiku kohta. Masinatööde kulude arvutamist koos näidetega on pikemalt selgitatud väljaandes "Kattetulu arvestused taime– ja loomakasvatuses" (2006 ja 2007).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N81" sqref="N81"/>
    </sheetView>
  </sheetViews>
  <sheetFormatPr defaultColWidth="9.140625" defaultRowHeight="12.75"/>
  <cols>
    <col min="1" max="8" width="9.140625" style="2" customWidth="1"/>
    <col min="9" max="9" width="12.8515625" style="2" customWidth="1"/>
    <col min="10" max="16384" width="9.140625" style="2" customWidth="1"/>
  </cols>
  <sheetData/>
  <sheetProtection sheet="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F15:F15"/>
  <sheetViews>
    <sheetView zoomScalePageLayoutView="0" workbookViewId="0" topLeftCell="A1">
      <selection activeCell="N79" sqref="N79"/>
    </sheetView>
  </sheetViews>
  <sheetFormatPr defaultColWidth="9.140625" defaultRowHeight="12.75"/>
  <sheetData>
    <row r="15" ht="12.75">
      <c r="F15" s="37"/>
    </row>
  </sheetData>
  <sheetProtection sheet="1"/>
  <printOptions horizontalCentered="1"/>
  <pageMargins left="0.7480314960629921" right="0.7480314960629921" top="0.76" bottom="0.5905511811023623"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V86"/>
  <sheetViews>
    <sheetView showGridLines="0" showZeros="0" zoomScalePageLayoutView="0" workbookViewId="0" topLeftCell="A1">
      <selection activeCell="L58" sqref="L58"/>
    </sheetView>
  </sheetViews>
  <sheetFormatPr defaultColWidth="9.140625" defaultRowHeight="12.75" outlineLevelRow="2" outlineLevelCol="1"/>
  <cols>
    <col min="1" max="1" width="23.28125" style="0" customWidth="1"/>
    <col min="2" max="2" width="12.421875" style="0" customWidth="1" outlineLevel="1"/>
    <col min="3" max="3" width="9.57421875" style="0" customWidth="1" outlineLevel="1"/>
    <col min="5" max="5" width="7.57421875" style="0" customWidth="1"/>
    <col min="6" max="6" width="10.7109375" style="0" bestFit="1" customWidth="1"/>
    <col min="7" max="7" width="9.8515625" style="0" bestFit="1" customWidth="1"/>
    <col min="9" max="9" width="8.57421875" style="0" customWidth="1"/>
    <col min="12" max="12" width="51.7109375" style="0" customWidth="1"/>
  </cols>
  <sheetData>
    <row r="1" spans="1:12" ht="30">
      <c r="A1" s="1" t="s">
        <v>55</v>
      </c>
      <c r="B1" s="1"/>
      <c r="C1" s="244" t="s">
        <v>57</v>
      </c>
      <c r="D1" s="444">
        <v>2011</v>
      </c>
      <c r="E1" s="444"/>
      <c r="F1" s="444"/>
      <c r="G1" s="444"/>
      <c r="H1" s="380" t="s">
        <v>24</v>
      </c>
      <c r="I1" s="381" t="s">
        <v>76</v>
      </c>
      <c r="J1" s="382" t="s">
        <v>25</v>
      </c>
      <c r="K1" s="383"/>
      <c r="L1" s="139" t="s">
        <v>71</v>
      </c>
    </row>
    <row r="2" spans="1:11" ht="12.75">
      <c r="A2" s="19"/>
      <c r="B2" s="242"/>
      <c r="C2" s="243"/>
      <c r="D2" s="7"/>
      <c r="E2" s="4"/>
      <c r="F2" s="5" t="s">
        <v>59</v>
      </c>
      <c r="G2" s="6" t="s">
        <v>77</v>
      </c>
      <c r="H2" s="3"/>
      <c r="I2" s="4"/>
      <c r="J2" s="5" t="s">
        <v>59</v>
      </c>
      <c r="K2" s="6" t="s">
        <v>77</v>
      </c>
    </row>
    <row r="3" spans="1:11" ht="12.75">
      <c r="A3" s="168" t="s">
        <v>35</v>
      </c>
      <c r="B3" s="242"/>
      <c r="C3" s="253"/>
      <c r="D3" s="12"/>
      <c r="E3" s="9"/>
      <c r="F3" s="169"/>
      <c r="G3" s="170"/>
      <c r="H3" s="8">
        <v>4</v>
      </c>
      <c r="I3" s="9"/>
      <c r="J3" s="169"/>
      <c r="K3" s="170"/>
    </row>
    <row r="4" spans="1:12" ht="12.75">
      <c r="A4" s="22" t="s">
        <v>0</v>
      </c>
      <c r="B4" s="22"/>
      <c r="C4" s="22"/>
      <c r="D4" s="23"/>
      <c r="E4" s="24" t="s">
        <v>1</v>
      </c>
      <c r="F4" s="25"/>
      <c r="G4" s="26"/>
      <c r="H4" s="8"/>
      <c r="I4" s="9" t="s">
        <v>1</v>
      </c>
      <c r="J4" s="10"/>
      <c r="K4" s="11"/>
      <c r="L4" s="37"/>
    </row>
    <row r="5" spans="1:11" ht="12.75">
      <c r="A5" s="99" t="s">
        <v>29</v>
      </c>
      <c r="B5" s="99"/>
      <c r="C5" s="99"/>
      <c r="D5" s="211"/>
      <c r="E5" s="102" t="s">
        <v>47</v>
      </c>
      <c r="F5" s="103"/>
      <c r="G5" s="89"/>
      <c r="H5" s="212">
        <v>8</v>
      </c>
      <c r="I5" s="102" t="s">
        <v>47</v>
      </c>
      <c r="J5" s="103"/>
      <c r="K5" s="89"/>
    </row>
    <row r="6" spans="1:12" ht="12.75">
      <c r="A6" s="20" t="s">
        <v>30</v>
      </c>
      <c r="C6" s="159"/>
      <c r="D6" s="257"/>
      <c r="E6" s="41" t="s">
        <v>47</v>
      </c>
      <c r="F6" s="72"/>
      <c r="G6" s="43"/>
      <c r="H6" s="213">
        <v>20</v>
      </c>
      <c r="I6" s="41" t="s">
        <v>47</v>
      </c>
      <c r="J6" s="44"/>
      <c r="K6" s="43"/>
      <c r="L6" s="79"/>
    </row>
    <row r="7" spans="1:12" ht="12.75">
      <c r="A7" s="22" t="s">
        <v>15</v>
      </c>
      <c r="B7" s="35"/>
      <c r="C7" s="35"/>
      <c r="D7" s="45"/>
      <c r="E7" s="46"/>
      <c r="F7" s="142"/>
      <c r="G7" s="47"/>
      <c r="H7" s="143"/>
      <c r="I7" s="144"/>
      <c r="J7" s="142"/>
      <c r="K7" s="48"/>
      <c r="L7" s="79"/>
    </row>
    <row r="8" spans="1:12" ht="12.75">
      <c r="A8" s="254"/>
      <c r="B8" s="99"/>
      <c r="C8" s="99"/>
      <c r="D8" s="100"/>
      <c r="E8" s="101"/>
      <c r="F8" s="145"/>
      <c r="G8" s="318"/>
      <c r="H8" s="145"/>
      <c r="I8" s="146"/>
      <c r="J8" s="145"/>
      <c r="K8" s="277">
        <v>90</v>
      </c>
      <c r="L8" s="79"/>
    </row>
    <row r="9" spans="1:12" ht="12.75">
      <c r="A9" s="255"/>
      <c r="B9" s="20"/>
      <c r="C9" s="20"/>
      <c r="D9" s="49"/>
      <c r="E9" s="50"/>
      <c r="F9" s="147"/>
      <c r="G9" s="259"/>
      <c r="H9" s="147"/>
      <c r="I9" s="148"/>
      <c r="J9" s="147"/>
      <c r="K9" s="278"/>
      <c r="L9" s="79"/>
    </row>
    <row r="10" spans="1:12" ht="12.75">
      <c r="A10" s="254"/>
      <c r="B10" s="99"/>
      <c r="C10" s="99"/>
      <c r="D10" s="100"/>
      <c r="E10" s="101"/>
      <c r="F10" s="145"/>
      <c r="G10" s="258"/>
      <c r="H10" s="145"/>
      <c r="I10" s="146"/>
      <c r="J10" s="145"/>
      <c r="K10" s="277"/>
      <c r="L10" s="79"/>
    </row>
    <row r="11" spans="1:12" ht="12.75">
      <c r="A11" s="255"/>
      <c r="B11" s="20"/>
      <c r="C11" s="20"/>
      <c r="D11" s="49"/>
      <c r="E11" s="50"/>
      <c r="F11" s="147"/>
      <c r="G11" s="259"/>
      <c r="H11" s="147"/>
      <c r="I11" s="148"/>
      <c r="J11" s="147"/>
      <c r="K11" s="278"/>
      <c r="L11" s="79"/>
    </row>
    <row r="12" spans="1:12" ht="12.75">
      <c r="A12" s="254"/>
      <c r="B12" s="99"/>
      <c r="C12" s="99"/>
      <c r="D12" s="100"/>
      <c r="E12" s="101"/>
      <c r="F12" s="145"/>
      <c r="G12" s="258"/>
      <c r="H12" s="145"/>
      <c r="I12" s="146"/>
      <c r="J12" s="145"/>
      <c r="K12" s="277"/>
      <c r="L12" s="79"/>
    </row>
    <row r="13" spans="1:12" ht="12.75">
      <c r="A13" s="256"/>
      <c r="B13" s="36"/>
      <c r="C13" s="36"/>
      <c r="D13" s="51"/>
      <c r="E13" s="52"/>
      <c r="F13" s="149"/>
      <c r="G13" s="260"/>
      <c r="H13" s="149"/>
      <c r="I13" s="150"/>
      <c r="J13" s="149"/>
      <c r="K13" s="279"/>
      <c r="L13" s="79"/>
    </row>
    <row r="14" spans="1:12" ht="12.75">
      <c r="A14" s="21" t="s">
        <v>19</v>
      </c>
      <c r="B14" s="21"/>
      <c r="C14" s="21"/>
      <c r="D14" s="54"/>
      <c r="E14" s="55"/>
      <c r="F14" s="54"/>
      <c r="G14" s="56">
        <f>SUM(G5:G13)</f>
        <v>0</v>
      </c>
      <c r="H14" s="57"/>
      <c r="I14" s="55"/>
      <c r="J14" s="54"/>
      <c r="K14" s="280">
        <f>SUM(K5:K13)</f>
        <v>90</v>
      </c>
      <c r="L14" s="79"/>
    </row>
    <row r="15" spans="1:12" ht="12.75">
      <c r="A15" s="27" t="s">
        <v>2</v>
      </c>
      <c r="B15" s="27"/>
      <c r="C15" s="27"/>
      <c r="D15" s="58"/>
      <c r="E15" s="46"/>
      <c r="F15" s="25"/>
      <c r="G15" s="48"/>
      <c r="H15" s="25"/>
      <c r="I15" s="46"/>
      <c r="J15" s="25"/>
      <c r="K15" s="48"/>
      <c r="L15" s="79"/>
    </row>
    <row r="16" spans="1:12" ht="12.75">
      <c r="A16" s="29" t="s">
        <v>31</v>
      </c>
      <c r="B16" s="30"/>
      <c r="C16" s="30"/>
      <c r="D16" s="62">
        <f>SUM(D17:D22)</f>
        <v>0</v>
      </c>
      <c r="E16" s="61" t="s">
        <v>9</v>
      </c>
      <c r="F16" s="63">
        <f>IF(D16=0,0,SUM(G17:G20)/D16)</f>
        <v>0</v>
      </c>
      <c r="G16" s="278">
        <f aca="true" t="shared" si="0" ref="G16:G22">D16*F16</f>
        <v>0</v>
      </c>
      <c r="H16" s="62">
        <f>SUM(H17:H22)</f>
        <v>21</v>
      </c>
      <c r="I16" s="61" t="s">
        <v>9</v>
      </c>
      <c r="J16" s="63">
        <f>IF(H16=0,0,SUM(K17:K20)/H16)</f>
        <v>2.0128571428571425</v>
      </c>
      <c r="K16" s="278">
        <f>H16*J16</f>
        <v>42.26999999999999</v>
      </c>
      <c r="L16" s="79"/>
    </row>
    <row r="17" spans="1:12" ht="12.75">
      <c r="A17" s="261"/>
      <c r="B17" s="161"/>
      <c r="C17" s="35"/>
      <c r="D17" s="163"/>
      <c r="E17" s="46" t="s">
        <v>9</v>
      </c>
      <c r="F17" s="162"/>
      <c r="G17" s="281">
        <f t="shared" si="0"/>
        <v>0</v>
      </c>
      <c r="H17" s="68">
        <v>3</v>
      </c>
      <c r="I17" s="174" t="s">
        <v>9</v>
      </c>
      <c r="J17" s="175">
        <v>3.71</v>
      </c>
      <c r="K17" s="309">
        <f>H17*J17</f>
        <v>11.129999999999999</v>
      </c>
      <c r="L17" s="317" t="s">
        <v>81</v>
      </c>
    </row>
    <row r="18" spans="1:12" ht="12.75">
      <c r="A18" s="262"/>
      <c r="B18" s="195"/>
      <c r="C18" s="99"/>
      <c r="D18" s="240"/>
      <c r="E18" s="87" t="s">
        <v>9</v>
      </c>
      <c r="F18" s="241"/>
      <c r="G18" s="277">
        <f t="shared" si="0"/>
        <v>0</v>
      </c>
      <c r="H18" s="86">
        <v>6</v>
      </c>
      <c r="I18" s="87" t="s">
        <v>9</v>
      </c>
      <c r="J18" s="92">
        <v>1.73</v>
      </c>
      <c r="K18" s="277">
        <f>H18*J18</f>
        <v>10.379999999999999</v>
      </c>
      <c r="L18" s="317" t="s">
        <v>63</v>
      </c>
    </row>
    <row r="19" spans="1:12" ht="12.75">
      <c r="A19" s="262"/>
      <c r="B19" s="195"/>
      <c r="C19" s="99"/>
      <c r="D19" s="240"/>
      <c r="E19" s="87" t="s">
        <v>9</v>
      </c>
      <c r="F19" s="241"/>
      <c r="G19" s="277">
        <f t="shared" si="0"/>
        <v>0</v>
      </c>
      <c r="H19" s="86">
        <v>6</v>
      </c>
      <c r="I19" s="87" t="s">
        <v>9</v>
      </c>
      <c r="J19" s="92">
        <v>1.73</v>
      </c>
      <c r="K19" s="277">
        <f>H19*J19</f>
        <v>10.379999999999999</v>
      </c>
      <c r="L19" s="317" t="s">
        <v>64</v>
      </c>
    </row>
    <row r="20" spans="1:12" ht="12.75">
      <c r="A20" s="262"/>
      <c r="B20" s="195"/>
      <c r="C20" s="99"/>
      <c r="D20" s="240"/>
      <c r="E20" s="87" t="s">
        <v>9</v>
      </c>
      <c r="F20" s="241"/>
      <c r="G20" s="277">
        <f t="shared" si="0"/>
        <v>0</v>
      </c>
      <c r="H20" s="86">
        <v>6</v>
      </c>
      <c r="I20" s="87" t="s">
        <v>9</v>
      </c>
      <c r="J20" s="92">
        <v>1.73</v>
      </c>
      <c r="K20" s="277">
        <f>H20*J20</f>
        <v>10.379999999999999</v>
      </c>
      <c r="L20" s="317" t="s">
        <v>66</v>
      </c>
    </row>
    <row r="21" spans="1:12" ht="12.75">
      <c r="A21" s="262"/>
      <c r="B21" s="195"/>
      <c r="C21" s="99"/>
      <c r="D21" s="240"/>
      <c r="E21" s="87" t="s">
        <v>9</v>
      </c>
      <c r="F21" s="241"/>
      <c r="G21" s="277">
        <f t="shared" si="0"/>
        <v>0</v>
      </c>
      <c r="H21" s="88"/>
      <c r="I21" s="87"/>
      <c r="J21" s="92"/>
      <c r="K21" s="89"/>
      <c r="L21" s="79"/>
    </row>
    <row r="22" spans="1:12" ht="12.75">
      <c r="A22" s="263"/>
      <c r="B22" s="30"/>
      <c r="C22" s="36"/>
      <c r="D22" s="74"/>
      <c r="E22" s="55" t="s">
        <v>9</v>
      </c>
      <c r="F22" s="80"/>
      <c r="G22" s="279">
        <f t="shared" si="0"/>
        <v>0</v>
      </c>
      <c r="H22" s="67"/>
      <c r="I22" s="55"/>
      <c r="J22" s="71"/>
      <c r="K22" s="53"/>
      <c r="L22" s="79"/>
    </row>
    <row r="23" spans="1:12" ht="12.75">
      <c r="A23" s="160" t="s">
        <v>32</v>
      </c>
      <c r="B23" s="59"/>
      <c r="C23" s="20"/>
      <c r="D23" s="64"/>
      <c r="E23" s="61"/>
      <c r="F23" s="64"/>
      <c r="G23" s="278"/>
      <c r="H23" s="68"/>
      <c r="I23" s="46"/>
      <c r="J23" s="66"/>
      <c r="K23" s="48"/>
      <c r="L23" s="79"/>
    </row>
    <row r="24" spans="1:11" ht="12.75" outlineLevel="1">
      <c r="A24" s="39" t="s">
        <v>11</v>
      </c>
      <c r="B24" s="59"/>
      <c r="C24" s="20"/>
      <c r="D24" s="64"/>
      <c r="E24" s="61"/>
      <c r="F24" s="64"/>
      <c r="G24" s="278"/>
      <c r="H24" s="62"/>
      <c r="I24" s="61"/>
      <c r="J24" s="64"/>
      <c r="K24" s="42"/>
    </row>
    <row r="25" spans="1:12" ht="12.75" outlineLevel="1">
      <c r="A25" s="221"/>
      <c r="B25" s="84" t="s">
        <v>61</v>
      </c>
      <c r="C25" s="265"/>
      <c r="D25" s="267"/>
      <c r="E25" s="87" t="s">
        <v>9</v>
      </c>
      <c r="F25" s="214">
        <f>IF(A26="N",1,IF(A26="P",0.44,IF(A26="K",0.83,0)))</f>
        <v>0</v>
      </c>
      <c r="G25" s="277"/>
      <c r="H25" s="100"/>
      <c r="I25" s="87"/>
      <c r="J25" s="90"/>
      <c r="K25" s="89"/>
      <c r="L25" s="79"/>
    </row>
    <row r="26" spans="1:12" ht="12.75" outlineLevel="1">
      <c r="A26" s="220"/>
      <c r="B26" s="39" t="s">
        <v>10</v>
      </c>
      <c r="C26" s="224"/>
      <c r="D26" s="140">
        <f>(C26*F25*10)*D25/1000</f>
        <v>0</v>
      </c>
      <c r="E26" s="17" t="s">
        <v>9</v>
      </c>
      <c r="F26" s="32">
        <f>IF(D26=0,0,IF(D26&gt;0,(C25/(C26*F25)/10)))</f>
        <v>0</v>
      </c>
      <c r="G26" s="298">
        <f>D26*F26</f>
        <v>0</v>
      </c>
      <c r="H26" s="140"/>
      <c r="I26" s="17"/>
      <c r="J26" s="32"/>
      <c r="K26" s="18"/>
      <c r="L26" s="79" t="s">
        <v>20</v>
      </c>
    </row>
    <row r="27" spans="1:12" ht="12.75" outlineLevel="2">
      <c r="A27" s="264"/>
      <c r="B27" s="84" t="s">
        <v>61</v>
      </c>
      <c r="C27" s="265"/>
      <c r="D27" s="268"/>
      <c r="E27" s="98" t="s">
        <v>9</v>
      </c>
      <c r="F27" s="215">
        <f>IF(A28="N",1,IF(A28="P",0.44,IF(A28="K",0.83,0)))</f>
        <v>0</v>
      </c>
      <c r="G27" s="299"/>
      <c r="H27" s="86"/>
      <c r="I27" s="87"/>
      <c r="J27" s="88"/>
      <c r="K27" s="89"/>
      <c r="L27" s="79" t="s">
        <v>21</v>
      </c>
    </row>
    <row r="28" spans="1:12" ht="12.75" outlineLevel="2">
      <c r="A28" s="220"/>
      <c r="B28" s="34" t="s">
        <v>10</v>
      </c>
      <c r="C28" s="266"/>
      <c r="D28" s="140">
        <f>(C28*F27*10)*D27/1000</f>
        <v>0</v>
      </c>
      <c r="E28" s="17" t="s">
        <v>9</v>
      </c>
      <c r="F28" s="32">
        <f>IF(D28=0,0,IF(D28&gt;0,(C27/(C28*F27)/10)))</f>
        <v>0</v>
      </c>
      <c r="G28" s="300">
        <f>D28*F28</f>
        <v>0</v>
      </c>
      <c r="H28" s="70"/>
      <c r="I28" s="55"/>
      <c r="J28" s="67"/>
      <c r="K28" s="53"/>
      <c r="L28" s="79" t="s">
        <v>22</v>
      </c>
    </row>
    <row r="29" spans="1:12" ht="12.75">
      <c r="A29" s="33" t="s">
        <v>8</v>
      </c>
      <c r="B29" s="40"/>
      <c r="C29" s="33"/>
      <c r="D29" s="68"/>
      <c r="E29" s="46"/>
      <c r="F29" s="66"/>
      <c r="G29" s="281"/>
      <c r="H29" s="68"/>
      <c r="I29" s="46"/>
      <c r="J29" s="66"/>
      <c r="K29" s="48"/>
      <c r="L29" s="15"/>
    </row>
    <row r="30" spans="1:12" ht="12.75">
      <c r="A30" s="269"/>
      <c r="B30" s="84" t="s">
        <v>61</v>
      </c>
      <c r="C30" s="306"/>
      <c r="D30" s="267"/>
      <c r="E30" s="87" t="s">
        <v>9</v>
      </c>
      <c r="F30" s="88"/>
      <c r="G30" s="277"/>
      <c r="H30" s="86">
        <v>500</v>
      </c>
      <c r="I30" s="87" t="s">
        <v>9</v>
      </c>
      <c r="J30" s="88"/>
      <c r="K30" s="89"/>
      <c r="L30" s="15"/>
    </row>
    <row r="31" spans="1:12" ht="12.75">
      <c r="A31" s="31" t="s">
        <v>16</v>
      </c>
      <c r="B31" s="28" t="s">
        <v>10</v>
      </c>
      <c r="C31" s="270"/>
      <c r="D31" s="62">
        <f>(C31*10)*$D$30/1000</f>
        <v>0</v>
      </c>
      <c r="E31" s="61" t="s">
        <v>9</v>
      </c>
      <c r="F31" s="92">
        <f>IF(D31=0,0,IF(D31&gt;0,($C$30/(($C$31*10)+($C$32*4.4)+($C$33*8.3)))))</f>
        <v>0</v>
      </c>
      <c r="G31" s="278">
        <f>D31*F31</f>
        <v>0</v>
      </c>
      <c r="H31" s="62">
        <v>35</v>
      </c>
      <c r="I31" s="61" t="s">
        <v>9</v>
      </c>
      <c r="J31" s="141">
        <v>1.26</v>
      </c>
      <c r="K31" s="278">
        <v>43.98</v>
      </c>
      <c r="L31" s="79" t="s">
        <v>74</v>
      </c>
    </row>
    <row r="32" spans="1:12" ht="12.75">
      <c r="A32" s="84" t="s">
        <v>17</v>
      </c>
      <c r="B32" s="84" t="s">
        <v>10</v>
      </c>
      <c r="C32" s="269"/>
      <c r="D32" s="91">
        <f>(C32*4.4)*$D$30/1000</f>
        <v>0</v>
      </c>
      <c r="E32" s="87" t="s">
        <v>9</v>
      </c>
      <c r="F32" s="92">
        <f>IF(D32=0,0,IF(D32&gt;0,($C$30/(($C$31*10)+($C$32*4.4)+($C$33*8.3)))))</f>
        <v>0</v>
      </c>
      <c r="G32" s="277">
        <f>D32*F32</f>
        <v>0</v>
      </c>
      <c r="H32" s="86">
        <v>26</v>
      </c>
      <c r="I32" s="87" t="s">
        <v>9</v>
      </c>
      <c r="J32" s="141">
        <v>1.26</v>
      </c>
      <c r="K32" s="277">
        <v>33.17</v>
      </c>
      <c r="L32" s="13"/>
    </row>
    <row r="33" spans="1:12" ht="12.75">
      <c r="A33" s="28" t="s">
        <v>18</v>
      </c>
      <c r="B33" s="39" t="s">
        <v>10</v>
      </c>
      <c r="C33" s="271"/>
      <c r="D33" s="69">
        <f>(C33*8.3)*$D$30/1000</f>
        <v>0</v>
      </c>
      <c r="E33" s="61" t="s">
        <v>9</v>
      </c>
      <c r="F33" s="92">
        <f>IF(D33=0,0,IF(D33&gt;0,($C$30/(($C$31*10)+($C$32*4.4)+($C$33*8.3)))))</f>
        <v>0</v>
      </c>
      <c r="G33" s="278">
        <f>D33*F33</f>
        <v>0</v>
      </c>
      <c r="H33" s="62">
        <v>104</v>
      </c>
      <c r="I33" s="61" t="s">
        <v>9</v>
      </c>
      <c r="J33" s="141">
        <v>1.26</v>
      </c>
      <c r="K33" s="278">
        <v>130.35</v>
      </c>
      <c r="L33" s="13"/>
    </row>
    <row r="34" spans="1:12" ht="12.75" outlineLevel="1">
      <c r="A34" s="269"/>
      <c r="B34" s="84" t="s">
        <v>61</v>
      </c>
      <c r="C34" s="265"/>
      <c r="D34" s="267"/>
      <c r="E34" s="87" t="s">
        <v>9</v>
      </c>
      <c r="F34" s="88"/>
      <c r="G34" s="277"/>
      <c r="H34" s="86"/>
      <c r="I34" s="87"/>
      <c r="J34" s="88"/>
      <c r="K34" s="89"/>
      <c r="L34" s="13"/>
    </row>
    <row r="35" spans="1:12" ht="12.75" outlineLevel="1">
      <c r="A35" s="31" t="s">
        <v>16</v>
      </c>
      <c r="B35" s="28" t="s">
        <v>10</v>
      </c>
      <c r="C35" s="270"/>
      <c r="D35" s="62">
        <f>(C35*10)*$D$34/1000</f>
        <v>0</v>
      </c>
      <c r="E35" s="61" t="s">
        <v>9</v>
      </c>
      <c r="F35" s="92">
        <f>IF(D35=0,0,IF(D35&gt;0,($C$34/(($C$35*10)+($C$36*4.4)+($C$37*8.3)))))</f>
        <v>0</v>
      </c>
      <c r="G35" s="277">
        <f>D35*F35</f>
        <v>0</v>
      </c>
      <c r="H35" s="62"/>
      <c r="I35" s="61"/>
      <c r="J35" s="63"/>
      <c r="K35" s="42"/>
      <c r="L35" s="13"/>
    </row>
    <row r="36" spans="1:12" ht="12.75" outlineLevel="1">
      <c r="A36" s="84" t="s">
        <v>17</v>
      </c>
      <c r="B36" s="84" t="s">
        <v>10</v>
      </c>
      <c r="C36" s="269"/>
      <c r="D36" s="91">
        <f>(C36*4.4)*$D$34/1000</f>
        <v>0</v>
      </c>
      <c r="E36" s="87" t="s">
        <v>9</v>
      </c>
      <c r="F36" s="92">
        <f>IF(D36=0,0,IF(D36&gt;0,($C$34/(($C$35*10)+($C$36*4.4)+($C$37*8.3)))))</f>
        <v>0</v>
      </c>
      <c r="G36" s="301">
        <f>D36*F36</f>
        <v>0</v>
      </c>
      <c r="H36" s="86"/>
      <c r="I36" s="87"/>
      <c r="J36" s="92"/>
      <c r="K36" s="89"/>
      <c r="L36" s="13"/>
    </row>
    <row r="37" spans="1:12" ht="12.75" outlineLevel="1">
      <c r="A37" s="28" t="s">
        <v>18</v>
      </c>
      <c r="B37" s="34" t="s">
        <v>10</v>
      </c>
      <c r="C37" s="272"/>
      <c r="D37" s="69">
        <f>(C37*8.3)*$D$34/1000</f>
        <v>0</v>
      </c>
      <c r="E37" s="61" t="s">
        <v>9</v>
      </c>
      <c r="F37" s="92">
        <f>IF(D37=0,0,IF(D37&gt;0,($C$34/(($C$35*10)+($C$36*4.4)+($C$37*8.3)))))</f>
        <v>0</v>
      </c>
      <c r="G37" s="278">
        <f>D37*F37</f>
        <v>0</v>
      </c>
      <c r="H37" s="70"/>
      <c r="I37" s="55"/>
      <c r="J37" s="71"/>
      <c r="K37" s="53"/>
      <c r="L37" s="13"/>
    </row>
    <row r="38" spans="1:12" ht="12.75">
      <c r="A38" s="65" t="s">
        <v>14</v>
      </c>
      <c r="B38" s="33"/>
      <c r="C38" s="33"/>
      <c r="D38" s="68"/>
      <c r="E38" s="46"/>
      <c r="F38" s="66"/>
      <c r="G38" s="281" t="s">
        <v>1</v>
      </c>
      <c r="H38" s="68"/>
      <c r="I38" s="46"/>
      <c r="J38" s="66"/>
      <c r="K38" s="48"/>
      <c r="L38" s="13"/>
    </row>
    <row r="39" spans="1:12" ht="12.75">
      <c r="A39" s="28"/>
      <c r="B39" s="28"/>
      <c r="C39" s="28"/>
      <c r="D39" s="62"/>
      <c r="E39" s="61"/>
      <c r="F39" s="64"/>
      <c r="G39" s="278"/>
      <c r="H39" s="62"/>
      <c r="I39" s="61"/>
      <c r="J39" s="72"/>
      <c r="K39" s="42"/>
      <c r="L39" s="13"/>
    </row>
    <row r="40" spans="1:12" ht="12.75">
      <c r="A40" s="221"/>
      <c r="B40" s="117" t="s">
        <v>62</v>
      </c>
      <c r="C40" s="222"/>
      <c r="D40" s="223"/>
      <c r="E40" s="87"/>
      <c r="F40" s="88"/>
      <c r="G40" s="277"/>
      <c r="H40" s="93"/>
      <c r="I40" s="87"/>
      <c r="J40" s="93"/>
      <c r="K40" s="94"/>
      <c r="L40" s="13"/>
    </row>
    <row r="41" spans="1:12" ht="12.75">
      <c r="A41" s="224"/>
      <c r="B41" s="39" t="s">
        <v>12</v>
      </c>
      <c r="C41" s="225"/>
      <c r="D41" s="60"/>
      <c r="E41" s="61" t="str">
        <f>IF(D41&gt;1,"korda","kord")</f>
        <v>kord</v>
      </c>
      <c r="F41" s="78">
        <f>C40*C41</f>
        <v>0</v>
      </c>
      <c r="G41" s="302">
        <f>D41*F41</f>
        <v>0</v>
      </c>
      <c r="H41" s="62"/>
      <c r="I41" s="61"/>
      <c r="J41" s="72"/>
      <c r="K41" s="42"/>
      <c r="L41" s="13"/>
    </row>
    <row r="42" spans="1:12" ht="12.75" outlineLevel="1">
      <c r="A42" s="221"/>
      <c r="B42" s="117" t="s">
        <v>62</v>
      </c>
      <c r="C42" s="222"/>
      <c r="D42" s="223"/>
      <c r="E42" s="87"/>
      <c r="F42" s="95"/>
      <c r="G42" s="303"/>
      <c r="H42" s="88"/>
      <c r="I42" s="87"/>
      <c r="J42" s="97"/>
      <c r="K42" s="89"/>
      <c r="L42" s="13"/>
    </row>
    <row r="43" spans="1:12" ht="12.75" outlineLevel="1">
      <c r="A43" s="224"/>
      <c r="B43" s="39" t="s">
        <v>12</v>
      </c>
      <c r="C43" s="225"/>
      <c r="D43" s="60"/>
      <c r="E43" s="55" t="str">
        <f>IF(D43&gt;1,"korda","kord")</f>
        <v>kord</v>
      </c>
      <c r="F43" s="157">
        <f>C42*C43</f>
        <v>0</v>
      </c>
      <c r="G43" s="110">
        <f>C43*C42</f>
        <v>0</v>
      </c>
      <c r="H43" s="67"/>
      <c r="I43" s="55"/>
      <c r="J43" s="76"/>
      <c r="K43" s="53"/>
      <c r="L43" s="13"/>
    </row>
    <row r="44" spans="1:12" ht="12.75">
      <c r="A44" s="65" t="s">
        <v>38</v>
      </c>
      <c r="B44" s="33"/>
      <c r="C44" s="33"/>
      <c r="D44" s="68"/>
      <c r="E44" s="46"/>
      <c r="F44" s="78"/>
      <c r="G44" s="282">
        <f>F84</f>
        <v>0</v>
      </c>
      <c r="H44" s="66"/>
      <c r="I44" s="46"/>
      <c r="J44" s="77"/>
      <c r="K44" s="282">
        <f>J84</f>
        <v>131.20000000000002</v>
      </c>
      <c r="L44" s="13"/>
    </row>
    <row r="45" spans="1:12" ht="12.75">
      <c r="A45" s="65" t="s">
        <v>34</v>
      </c>
      <c r="B45" s="33"/>
      <c r="C45" s="33"/>
      <c r="D45" s="118"/>
      <c r="E45" s="156"/>
      <c r="F45" s="165"/>
      <c r="G45" s="283">
        <f>G16+G26+G28+G31+G32+G33+G35+G36+G37+G41+G43+G44</f>
        <v>0</v>
      </c>
      <c r="H45" s="66"/>
      <c r="I45" s="46"/>
      <c r="J45" s="77"/>
      <c r="K45" s="283">
        <f>K16+K26+K28+K31+K32+K33+K35+K36+K37+K41+K43+K44</f>
        <v>380.97</v>
      </c>
      <c r="L45" s="13"/>
    </row>
    <row r="46" spans="1:12" ht="12.75">
      <c r="A46" s="164" t="s">
        <v>33</v>
      </c>
      <c r="B46" s="105"/>
      <c r="C46" s="105"/>
      <c r="D46" s="118"/>
      <c r="E46" s="156"/>
      <c r="F46" s="165"/>
      <c r="G46" s="283">
        <f>IF(C3=0,0,G45/C3)</f>
        <v>0</v>
      </c>
      <c r="H46" s="166"/>
      <c r="I46" s="156"/>
      <c r="J46" s="167"/>
      <c r="K46" s="283">
        <f>K45/4</f>
        <v>95.2425</v>
      </c>
      <c r="L46" s="13"/>
    </row>
    <row r="47" spans="1:12" ht="12.75">
      <c r="A47" s="22" t="s">
        <v>36</v>
      </c>
      <c r="B47" s="161"/>
      <c r="C47" s="35"/>
      <c r="D47" s="66"/>
      <c r="E47" s="46"/>
      <c r="F47" s="66"/>
      <c r="G47" s="281"/>
      <c r="H47" s="68"/>
      <c r="I47" s="46"/>
      <c r="J47" s="66"/>
      <c r="K47" s="281"/>
      <c r="L47" s="13"/>
    </row>
    <row r="48" spans="1:12" ht="12.75">
      <c r="A48" s="39" t="s">
        <v>11</v>
      </c>
      <c r="B48" s="59"/>
      <c r="C48" s="20"/>
      <c r="D48" s="64"/>
      <c r="E48" s="61"/>
      <c r="F48" s="64"/>
      <c r="G48" s="278"/>
      <c r="H48" s="62"/>
      <c r="I48" s="61"/>
      <c r="J48" s="64"/>
      <c r="K48" s="278"/>
      <c r="L48" s="79" t="s">
        <v>75</v>
      </c>
    </row>
    <row r="49" spans="1:12" ht="12.75">
      <c r="A49" s="221"/>
      <c r="B49" s="84" t="s">
        <v>61</v>
      </c>
      <c r="C49" s="306"/>
      <c r="D49" s="267"/>
      <c r="E49" s="87" t="s">
        <v>9</v>
      </c>
      <c r="F49" s="214">
        <f>IF(A50="N",1,IF(A50="P",0.44,IF(A50="K",0.83,0)))</f>
        <v>1</v>
      </c>
      <c r="G49" s="277"/>
      <c r="H49" s="88">
        <v>200</v>
      </c>
      <c r="I49" s="87" t="s">
        <v>9</v>
      </c>
      <c r="J49" s="88"/>
      <c r="K49" s="277"/>
      <c r="L49" s="79" t="s">
        <v>20</v>
      </c>
    </row>
    <row r="50" spans="1:12" ht="12.75">
      <c r="A50" s="220" t="s">
        <v>65</v>
      </c>
      <c r="B50" s="39" t="s">
        <v>10</v>
      </c>
      <c r="C50" s="224"/>
      <c r="D50" s="140">
        <f>(C50*F49*10)*D49/1000</f>
        <v>0</v>
      </c>
      <c r="E50" s="17" t="s">
        <v>9</v>
      </c>
      <c r="F50" s="32">
        <f>IF(D50=0,0,IF(D50&gt;0,(C49/(C50*F49)/10)))</f>
        <v>0</v>
      </c>
      <c r="G50" s="298">
        <f>D50*F50</f>
        <v>0</v>
      </c>
      <c r="H50" s="72">
        <v>68</v>
      </c>
      <c r="I50" s="87" t="s">
        <v>9</v>
      </c>
      <c r="J50" s="63">
        <v>0.96</v>
      </c>
      <c r="K50" s="278">
        <v>65</v>
      </c>
      <c r="L50" s="79" t="s">
        <v>21</v>
      </c>
    </row>
    <row r="51" spans="1:12" ht="12.75">
      <c r="A51" s="264"/>
      <c r="B51" s="84" t="s">
        <v>61</v>
      </c>
      <c r="C51" s="265"/>
      <c r="D51" s="268"/>
      <c r="E51" s="98" t="s">
        <v>9</v>
      </c>
      <c r="F51" s="215">
        <f>IF(A52="N",1,IF(A52="P",0.44,IF(A52="K",0.83,0)))</f>
        <v>0</v>
      </c>
      <c r="G51" s="299"/>
      <c r="H51" s="86"/>
      <c r="I51" s="87"/>
      <c r="J51" s="88"/>
      <c r="K51" s="89"/>
      <c r="L51" s="79" t="s">
        <v>22</v>
      </c>
    </row>
    <row r="52" spans="1:12" ht="12.75">
      <c r="A52" s="220"/>
      <c r="B52" s="34" t="s">
        <v>10</v>
      </c>
      <c r="C52" s="266"/>
      <c r="D52" s="140">
        <f>(C52*F51*10)*D51/1000</f>
        <v>0</v>
      </c>
      <c r="E52" s="17" t="s">
        <v>9</v>
      </c>
      <c r="F52" s="32">
        <f>IF(D52=0,0,IF(D52&gt;0,(C51/(C52*F51)/10)))</f>
        <v>0</v>
      </c>
      <c r="G52" s="300">
        <f>D52*F52</f>
        <v>0</v>
      </c>
      <c r="H52" s="67"/>
      <c r="I52" s="55"/>
      <c r="J52" s="67"/>
      <c r="K52" s="53"/>
      <c r="L52" s="13"/>
    </row>
    <row r="53" spans="1:12" ht="12.75">
      <c r="A53" s="33" t="s">
        <v>8</v>
      </c>
      <c r="B53" s="40"/>
      <c r="C53" s="33"/>
      <c r="D53" s="68"/>
      <c r="E53" s="46"/>
      <c r="F53" s="66"/>
      <c r="G53" s="281"/>
      <c r="H53" s="68"/>
      <c r="I53" s="46"/>
      <c r="J53" s="66"/>
      <c r="K53" s="48"/>
      <c r="L53" s="14"/>
    </row>
    <row r="54" spans="1:12" ht="12.75">
      <c r="A54" s="269"/>
      <c r="B54" s="84" t="s">
        <v>61</v>
      </c>
      <c r="C54" s="306"/>
      <c r="D54" s="267"/>
      <c r="E54" s="87" t="s">
        <v>9</v>
      </c>
      <c r="F54" s="88"/>
      <c r="G54" s="277"/>
      <c r="H54" s="86">
        <v>200</v>
      </c>
      <c r="I54" s="87" t="s">
        <v>9</v>
      </c>
      <c r="J54" s="88"/>
      <c r="K54" s="277"/>
      <c r="L54" s="79" t="s">
        <v>74</v>
      </c>
    </row>
    <row r="55" spans="1:12" ht="12.75">
      <c r="A55" s="31" t="s">
        <v>16</v>
      </c>
      <c r="B55" s="28" t="s">
        <v>10</v>
      </c>
      <c r="C55" s="270"/>
      <c r="D55" s="62">
        <f>(C55*10)*$D$54/1000</f>
        <v>0</v>
      </c>
      <c r="E55" s="61" t="s">
        <v>9</v>
      </c>
      <c r="F55" s="92">
        <f>IF(D55=0,0,IF(D55&gt;0,($C$30/(($C$31*10)+($C$32*4.4)+($C$33*8.3)))))</f>
        <v>0</v>
      </c>
      <c r="G55" s="278">
        <f>D55*F55</f>
        <v>0</v>
      </c>
      <c r="H55" s="62">
        <v>14</v>
      </c>
      <c r="I55" s="61" t="s">
        <v>9</v>
      </c>
      <c r="J55" s="141">
        <v>1.26</v>
      </c>
      <c r="K55" s="278">
        <v>17.59</v>
      </c>
      <c r="L55" s="14"/>
    </row>
    <row r="56" spans="1:12" ht="12" customHeight="1">
      <c r="A56" s="84" t="s">
        <v>17</v>
      </c>
      <c r="B56" s="84" t="s">
        <v>10</v>
      </c>
      <c r="C56" s="269"/>
      <c r="D56" s="69">
        <f>(C56*4.4)*$D$54/1000</f>
        <v>0</v>
      </c>
      <c r="E56" s="87" t="s">
        <v>9</v>
      </c>
      <c r="F56" s="92">
        <f>IF(D56=0,0,IF(D56&gt;0,($C$30/(($C$31*10)+($C$32*4.4)+($C$33*8.3)))))</f>
        <v>0</v>
      </c>
      <c r="G56" s="277">
        <f>D56*F56</f>
        <v>0</v>
      </c>
      <c r="H56" s="86">
        <v>11</v>
      </c>
      <c r="I56" s="87" t="s">
        <v>9</v>
      </c>
      <c r="J56" s="141">
        <v>1.26</v>
      </c>
      <c r="K56" s="277">
        <v>13.27</v>
      </c>
      <c r="L56" s="83"/>
    </row>
    <row r="57" spans="1:12" ht="12.75">
      <c r="A57" s="28" t="s">
        <v>18</v>
      </c>
      <c r="B57" s="39" t="s">
        <v>10</v>
      </c>
      <c r="C57" s="271"/>
      <c r="D57" s="69">
        <f>(C57*8.3)*$D$54/1000</f>
        <v>0</v>
      </c>
      <c r="E57" s="61" t="s">
        <v>9</v>
      </c>
      <c r="F57" s="92">
        <f>IF(D57=0,0,IF(D57&gt;0,($C$30/(($C$31*10)+($C$32*4.4)+($C$33*8.3)))))</f>
        <v>0</v>
      </c>
      <c r="G57" s="278">
        <f>D57*F57</f>
        <v>0</v>
      </c>
      <c r="H57" s="62">
        <v>42</v>
      </c>
      <c r="I57" s="61" t="s">
        <v>9</v>
      </c>
      <c r="J57" s="141">
        <v>1.26</v>
      </c>
      <c r="K57" s="278">
        <v>52.14</v>
      </c>
      <c r="L57" s="14"/>
    </row>
    <row r="58" spans="1:12" ht="12.75">
      <c r="A58" s="269"/>
      <c r="B58" s="84" t="s">
        <v>61</v>
      </c>
      <c r="C58" s="265"/>
      <c r="D58" s="267"/>
      <c r="E58" s="87" t="s">
        <v>9</v>
      </c>
      <c r="F58" s="88"/>
      <c r="G58" s="277"/>
      <c r="H58" s="86"/>
      <c r="I58" s="87"/>
      <c r="J58" s="88"/>
      <c r="K58" s="277"/>
      <c r="L58" s="14"/>
    </row>
    <row r="59" spans="1:12" ht="12.75">
      <c r="A59" s="31" t="s">
        <v>16</v>
      </c>
      <c r="B59" s="28" t="s">
        <v>10</v>
      </c>
      <c r="C59" s="270"/>
      <c r="D59" s="62">
        <f>(C59*10)*$D$34/1000</f>
        <v>0</v>
      </c>
      <c r="E59" s="61" t="s">
        <v>9</v>
      </c>
      <c r="F59" s="92">
        <f>IF(D59=0,0,IF(D59&gt;0,($C$34/(($C$35*10)+($C$36*4.4)+($C$37*8.3)))))</f>
        <v>0</v>
      </c>
      <c r="G59" s="277">
        <f>D59*F59</f>
        <v>0</v>
      </c>
      <c r="H59" s="62"/>
      <c r="I59" s="61"/>
      <c r="J59" s="63"/>
      <c r="K59" s="42"/>
      <c r="L59" s="14"/>
    </row>
    <row r="60" spans="1:11" ht="12.75">
      <c r="A60" s="84" t="s">
        <v>17</v>
      </c>
      <c r="B60" s="84" t="s">
        <v>10</v>
      </c>
      <c r="C60" s="269"/>
      <c r="D60" s="91">
        <f>(C60*4.4)*$D$34/1000</f>
        <v>0</v>
      </c>
      <c r="E60" s="87" t="s">
        <v>9</v>
      </c>
      <c r="F60" s="92">
        <f>IF(D60=0,0,IF(D60&gt;0,($C$34/(($C$35*10)+($C$36*4.4)+($C$37*8.3)))))</f>
        <v>0</v>
      </c>
      <c r="G60" s="301">
        <f>D60*F60</f>
        <v>0</v>
      </c>
      <c r="H60" s="86"/>
      <c r="I60" s="87"/>
      <c r="J60" s="92"/>
      <c r="K60" s="89"/>
    </row>
    <row r="61" spans="1:11" ht="12.75">
      <c r="A61" s="34" t="s">
        <v>18</v>
      </c>
      <c r="B61" s="34" t="s">
        <v>10</v>
      </c>
      <c r="C61" s="272"/>
      <c r="D61" s="124">
        <f>(C61*8.3)*$D$34/1000</f>
        <v>0</v>
      </c>
      <c r="E61" s="55" t="s">
        <v>9</v>
      </c>
      <c r="F61" s="171">
        <f>IF(D61=0,0,IF(D61&gt;0,($C$34/(($C$35*10)+($C$36*4.4)+($C$37*8.3)))))</f>
        <v>0</v>
      </c>
      <c r="G61" s="279">
        <f>D61*F61</f>
        <v>0</v>
      </c>
      <c r="H61" s="70"/>
      <c r="I61" s="55"/>
      <c r="J61" s="71"/>
      <c r="K61" s="53"/>
    </row>
    <row r="62" spans="1:11" ht="12.75">
      <c r="A62" s="164" t="s">
        <v>37</v>
      </c>
      <c r="B62" s="105"/>
      <c r="C62" s="274"/>
      <c r="D62" s="172"/>
      <c r="E62" s="156"/>
      <c r="F62" s="173"/>
      <c r="G62" s="284">
        <f>G84</f>
        <v>0</v>
      </c>
      <c r="H62" s="118"/>
      <c r="I62" s="156"/>
      <c r="J62" s="173"/>
      <c r="K62" s="284">
        <f>K84</f>
        <v>29.5</v>
      </c>
    </row>
    <row r="63" spans="1:11" ht="12.75">
      <c r="A63" s="273"/>
      <c r="B63" s="109"/>
      <c r="C63" s="273"/>
      <c r="D63" s="206"/>
      <c r="E63" s="174"/>
      <c r="F63" s="175"/>
      <c r="G63" s="304"/>
      <c r="H63" s="206"/>
      <c r="I63" s="174"/>
      <c r="J63" s="175"/>
      <c r="K63" s="176"/>
    </row>
    <row r="64" spans="1:11" ht="12.75">
      <c r="A64" s="271"/>
      <c r="B64" s="34"/>
      <c r="C64" s="272"/>
      <c r="D64" s="69"/>
      <c r="E64" s="61"/>
      <c r="F64" s="63"/>
      <c r="G64" s="305"/>
      <c r="H64" s="70"/>
      <c r="I64" s="55"/>
      <c r="J64" s="71"/>
      <c r="K64" s="53"/>
    </row>
    <row r="65" spans="1:11" ht="12.75">
      <c r="A65" s="104" t="s">
        <v>39</v>
      </c>
      <c r="B65" s="104"/>
      <c r="C65" s="104"/>
      <c r="D65" s="105"/>
      <c r="E65" s="106"/>
      <c r="F65" s="107"/>
      <c r="G65" s="285">
        <f>+G50+G52+G55+G56+G57+G59+G60+G61+G62+G63+G64</f>
        <v>0</v>
      </c>
      <c r="H65" s="105"/>
      <c r="I65" s="106"/>
      <c r="J65" s="108"/>
      <c r="K65" s="285">
        <f>+K50+K52+K55+K56+K57+K59+K60+K61+K62+K63+K64</f>
        <v>177.5</v>
      </c>
    </row>
    <row r="66" spans="1:11" ht="12.75">
      <c r="A66" s="442" t="s">
        <v>40</v>
      </c>
      <c r="B66" s="443"/>
      <c r="C66" s="443"/>
      <c r="D66" s="443"/>
      <c r="E66" s="443"/>
      <c r="F66" s="443"/>
      <c r="G66" s="286">
        <f>+G65+G46</f>
        <v>0</v>
      </c>
      <c r="H66" s="420"/>
      <c r="I66" s="421"/>
      <c r="J66" s="421"/>
      <c r="K66" s="286">
        <f>+K65+K46</f>
        <v>272.7425</v>
      </c>
    </row>
    <row r="67" spans="1:22" ht="26.25" customHeight="1" outlineLevel="1">
      <c r="A67" s="445" t="s">
        <v>23</v>
      </c>
      <c r="B67" s="446"/>
      <c r="C67" s="446"/>
      <c r="D67" s="446"/>
      <c r="E67" s="447"/>
      <c r="F67" s="178" t="s">
        <v>41</v>
      </c>
      <c r="G67" s="179" t="s">
        <v>42</v>
      </c>
      <c r="H67" s="422"/>
      <c r="I67" s="423"/>
      <c r="J67" s="217" t="s">
        <v>41</v>
      </c>
      <c r="K67" s="218" t="s">
        <v>42</v>
      </c>
      <c r="L67" s="158"/>
      <c r="R67" s="16"/>
      <c r="S67" s="16"/>
      <c r="T67" s="16"/>
      <c r="U67" s="16"/>
      <c r="V67" s="16"/>
    </row>
    <row r="68" spans="1:22" ht="12.75" outlineLevel="1">
      <c r="A68" s="433" t="s">
        <v>69</v>
      </c>
      <c r="B68" s="434"/>
      <c r="C68" s="434"/>
      <c r="D68" s="434"/>
      <c r="E68" s="435"/>
      <c r="F68" s="297"/>
      <c r="G68" s="297"/>
      <c r="H68" s="424"/>
      <c r="I68" s="425"/>
      <c r="J68" s="311">
        <v>12.3</v>
      </c>
      <c r="K68" s="311"/>
      <c r="R68" s="16"/>
      <c r="S68" s="16"/>
      <c r="T68" s="16"/>
      <c r="U68" s="16"/>
      <c r="V68" s="16"/>
    </row>
    <row r="69" spans="1:22" ht="12.75" outlineLevel="1">
      <c r="A69" s="433" t="s">
        <v>4</v>
      </c>
      <c r="B69" s="434"/>
      <c r="C69" s="434"/>
      <c r="D69" s="434"/>
      <c r="E69" s="435"/>
      <c r="F69" s="297"/>
      <c r="G69" s="297"/>
      <c r="H69" s="426"/>
      <c r="I69" s="427"/>
      <c r="J69" s="311">
        <v>47.1</v>
      </c>
      <c r="K69" s="311"/>
      <c r="R69" s="16"/>
      <c r="S69" s="16"/>
      <c r="T69" s="16"/>
      <c r="U69" s="16"/>
      <c r="V69" s="16"/>
    </row>
    <row r="70" spans="1:11" ht="12.75" outlineLevel="1">
      <c r="A70" s="433" t="s">
        <v>5</v>
      </c>
      <c r="B70" s="434"/>
      <c r="C70" s="434"/>
      <c r="D70" s="434"/>
      <c r="E70" s="435"/>
      <c r="F70" s="297"/>
      <c r="G70" s="297"/>
      <c r="H70" s="426"/>
      <c r="I70" s="427"/>
      <c r="J70" s="311">
        <v>10.9</v>
      </c>
      <c r="K70" s="311"/>
    </row>
    <row r="71" spans="1:11" ht="12.75" outlineLevel="1">
      <c r="A71" s="433" t="s">
        <v>6</v>
      </c>
      <c r="B71" s="434"/>
      <c r="C71" s="434"/>
      <c r="D71" s="434"/>
      <c r="E71" s="435"/>
      <c r="F71" s="297"/>
      <c r="G71" s="297"/>
      <c r="H71" s="426"/>
      <c r="I71" s="427"/>
      <c r="J71" s="311">
        <v>12.5</v>
      </c>
      <c r="K71" s="311"/>
    </row>
    <row r="72" spans="1:11" ht="12.75" outlineLevel="1">
      <c r="A72" s="433" t="s">
        <v>7</v>
      </c>
      <c r="B72" s="434"/>
      <c r="C72" s="434"/>
      <c r="D72" s="434"/>
      <c r="E72" s="435"/>
      <c r="F72" s="297"/>
      <c r="G72" s="297"/>
      <c r="H72" s="426"/>
      <c r="I72" s="427"/>
      <c r="J72" s="311">
        <v>7</v>
      </c>
      <c r="K72" s="311"/>
    </row>
    <row r="73" spans="1:11" ht="12.75" outlineLevel="1">
      <c r="A73" s="433" t="s">
        <v>67</v>
      </c>
      <c r="B73" s="434"/>
      <c r="C73" s="434"/>
      <c r="D73" s="434"/>
      <c r="E73" s="435"/>
      <c r="F73" s="297"/>
      <c r="G73" s="297"/>
      <c r="H73" s="426"/>
      <c r="I73" s="427"/>
      <c r="J73" s="311">
        <v>25.5</v>
      </c>
      <c r="K73" s="311"/>
    </row>
    <row r="74" spans="1:11" ht="12.75" outlineLevel="1">
      <c r="A74" s="433" t="s">
        <v>44</v>
      </c>
      <c r="B74" s="434"/>
      <c r="C74" s="434"/>
      <c r="D74" s="434"/>
      <c r="E74" s="435"/>
      <c r="F74" s="297"/>
      <c r="G74" s="297"/>
      <c r="H74" s="426"/>
      <c r="I74" s="427"/>
      <c r="J74" s="311">
        <v>8.5</v>
      </c>
      <c r="K74" s="311"/>
    </row>
    <row r="75" spans="1:11" ht="12.75" outlineLevel="1">
      <c r="A75" s="433" t="s">
        <v>70</v>
      </c>
      <c r="B75" s="434"/>
      <c r="C75" s="434"/>
      <c r="D75" s="434"/>
      <c r="E75" s="435"/>
      <c r="F75" s="297"/>
      <c r="G75" s="297"/>
      <c r="H75" s="426"/>
      <c r="I75" s="427"/>
      <c r="J75" s="311">
        <v>7.4</v>
      </c>
      <c r="K75" s="311">
        <v>7.4</v>
      </c>
    </row>
    <row r="76" spans="1:11" ht="12.75" outlineLevel="1">
      <c r="A76" s="433" t="s">
        <v>68</v>
      </c>
      <c r="B76" s="434"/>
      <c r="C76" s="434"/>
      <c r="D76" s="434"/>
      <c r="E76" s="435"/>
      <c r="F76" s="297"/>
      <c r="G76" s="297"/>
      <c r="H76" s="426"/>
      <c r="I76" s="427"/>
      <c r="J76" s="311"/>
      <c r="K76" s="311">
        <v>7</v>
      </c>
    </row>
    <row r="77" spans="1:11" ht="12.75" outlineLevel="1">
      <c r="A77" s="433" t="s">
        <v>45</v>
      </c>
      <c r="B77" s="434"/>
      <c r="C77" s="434"/>
      <c r="D77" s="434"/>
      <c r="E77" s="435"/>
      <c r="F77" s="297"/>
      <c r="G77" s="297"/>
      <c r="H77" s="426"/>
      <c r="I77" s="427"/>
      <c r="J77" s="311"/>
      <c r="K77" s="311">
        <v>15.1</v>
      </c>
    </row>
    <row r="78" spans="1:11" ht="12.75" outlineLevel="1">
      <c r="A78" s="436"/>
      <c r="B78" s="437"/>
      <c r="C78" s="437"/>
      <c r="D78" s="437"/>
      <c r="E78" s="438"/>
      <c r="F78" s="297"/>
      <c r="G78" s="297"/>
      <c r="H78" s="426"/>
      <c r="I78" s="427"/>
      <c r="J78" s="311"/>
      <c r="K78" s="311"/>
    </row>
    <row r="79" spans="1:11" ht="12.75" outlineLevel="1">
      <c r="A79" s="436"/>
      <c r="B79" s="437"/>
      <c r="C79" s="437"/>
      <c r="D79" s="437"/>
      <c r="E79" s="438"/>
      <c r="F79" s="293"/>
      <c r="G79" s="289"/>
      <c r="H79" s="426"/>
      <c r="I79" s="427"/>
      <c r="J79" s="310"/>
      <c r="K79" s="311"/>
    </row>
    <row r="80" spans="1:11" ht="12.75" outlineLevel="1">
      <c r="A80" s="436"/>
      <c r="B80" s="437"/>
      <c r="C80" s="437"/>
      <c r="D80" s="437"/>
      <c r="E80" s="438"/>
      <c r="F80" s="294"/>
      <c r="G80" s="290"/>
      <c r="H80" s="426"/>
      <c r="I80" s="427"/>
      <c r="J80" s="312"/>
      <c r="K80" s="313"/>
    </row>
    <row r="81" spans="1:11" ht="12.75" outlineLevel="1">
      <c r="A81" s="436"/>
      <c r="B81" s="437"/>
      <c r="C81" s="437"/>
      <c r="D81" s="437"/>
      <c r="E81" s="438"/>
      <c r="F81" s="294"/>
      <c r="G81" s="290"/>
      <c r="H81" s="426"/>
      <c r="I81" s="427"/>
      <c r="J81" s="312"/>
      <c r="K81" s="313"/>
    </row>
    <row r="82" spans="1:12" ht="12.75" outlineLevel="1">
      <c r="A82" s="436"/>
      <c r="B82" s="437"/>
      <c r="C82" s="437"/>
      <c r="D82" s="437"/>
      <c r="E82" s="438"/>
      <c r="F82" s="294"/>
      <c r="G82" s="290"/>
      <c r="H82" s="426"/>
      <c r="I82" s="427"/>
      <c r="J82" s="312"/>
      <c r="K82" s="313"/>
      <c r="L82" s="79"/>
    </row>
    <row r="83" spans="1:11" ht="12.75" outlineLevel="1">
      <c r="A83" s="436"/>
      <c r="B83" s="437"/>
      <c r="C83" s="437"/>
      <c r="D83" s="437"/>
      <c r="E83" s="438"/>
      <c r="F83" s="295"/>
      <c r="G83" s="291"/>
      <c r="H83" s="429"/>
      <c r="I83" s="430"/>
      <c r="J83" s="314"/>
      <c r="K83" s="315"/>
    </row>
    <row r="84" spans="1:11" ht="12.75">
      <c r="A84" s="439" t="s">
        <v>3</v>
      </c>
      <c r="B84" s="440"/>
      <c r="C84" s="440"/>
      <c r="D84" s="440"/>
      <c r="E84" s="441"/>
      <c r="F84" s="296"/>
      <c r="G84" s="292">
        <f>SUM(G68:G83)</f>
        <v>0</v>
      </c>
      <c r="H84" s="431"/>
      <c r="I84" s="432"/>
      <c r="J84" s="287">
        <f>SUM(J68:J83)</f>
        <v>131.20000000000002</v>
      </c>
      <c r="K84" s="288">
        <f>SUM(K68:K83)</f>
        <v>29.5</v>
      </c>
    </row>
    <row r="85" spans="1:11" ht="12.75">
      <c r="A85" s="442" t="s">
        <v>56</v>
      </c>
      <c r="B85" s="443"/>
      <c r="C85" s="443"/>
      <c r="D85" s="443"/>
      <c r="E85" s="443"/>
      <c r="F85" s="443"/>
      <c r="G85" s="216">
        <f>IF(C3=0,0,((D6*(C3-1))+D5)/C3)</f>
        <v>0</v>
      </c>
      <c r="H85" s="428"/>
      <c r="I85" s="428"/>
      <c r="J85" s="422"/>
      <c r="K85" s="216">
        <f>IF(H3=0,0,((H6*(H3-1))+H5)/H3)</f>
        <v>17</v>
      </c>
    </row>
    <row r="86" spans="1:11" ht="12.75">
      <c r="A86" s="395" t="s">
        <v>43</v>
      </c>
      <c r="B86" s="396"/>
      <c r="C86" s="396"/>
      <c r="D86" s="396"/>
      <c r="E86" s="396"/>
      <c r="F86" s="396"/>
      <c r="G86" s="397">
        <f>IF(G85=0,0,G66/G85/1000)</f>
        <v>0</v>
      </c>
      <c r="H86" s="398"/>
      <c r="I86" s="398"/>
      <c r="J86" s="398"/>
      <c r="K86" s="399">
        <f>K66/K85/1000</f>
        <v>0.016043676470588235</v>
      </c>
    </row>
  </sheetData>
  <sheetProtection sheet="1"/>
  <mergeCells count="41">
    <mergeCell ref="D1:G1"/>
    <mergeCell ref="A66:F66"/>
    <mergeCell ref="A67:E67"/>
    <mergeCell ref="A68:E68"/>
    <mergeCell ref="A69:E69"/>
    <mergeCell ref="A70:E70"/>
    <mergeCell ref="A84:E84"/>
    <mergeCell ref="A85:F85"/>
    <mergeCell ref="A80:E80"/>
    <mergeCell ref="A81:E81"/>
    <mergeCell ref="A83:E83"/>
    <mergeCell ref="A71:E71"/>
    <mergeCell ref="A72:E72"/>
    <mergeCell ref="A82:E82"/>
    <mergeCell ref="A73:E73"/>
    <mergeCell ref="A78:E78"/>
    <mergeCell ref="A79:E79"/>
    <mergeCell ref="H76:I76"/>
    <mergeCell ref="A74:E74"/>
    <mergeCell ref="A75:E75"/>
    <mergeCell ref="A76:E76"/>
    <mergeCell ref="A77:E77"/>
    <mergeCell ref="H74:I74"/>
    <mergeCell ref="H75:I75"/>
    <mergeCell ref="H85:J85"/>
    <mergeCell ref="H83:I83"/>
    <mergeCell ref="H80:I80"/>
    <mergeCell ref="H81:I81"/>
    <mergeCell ref="H82:I82"/>
    <mergeCell ref="H77:I77"/>
    <mergeCell ref="H79:I79"/>
    <mergeCell ref="H84:I84"/>
    <mergeCell ref="H66:J66"/>
    <mergeCell ref="H67:I67"/>
    <mergeCell ref="H68:I68"/>
    <mergeCell ref="H69:I69"/>
    <mergeCell ref="H78:I78"/>
    <mergeCell ref="H72:I72"/>
    <mergeCell ref="H70:I70"/>
    <mergeCell ref="H73:I73"/>
    <mergeCell ref="H71:I71"/>
  </mergeCells>
  <printOptions/>
  <pageMargins left="0.48" right="0.53" top="0.52" bottom="0.43" header="0.41" footer="0.3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X86"/>
  <sheetViews>
    <sheetView showGridLines="0" showZeros="0" zoomScalePageLayoutView="0" workbookViewId="0" topLeftCell="A1">
      <selection activeCell="A73" sqref="A73:IV73"/>
    </sheetView>
  </sheetViews>
  <sheetFormatPr defaultColWidth="9.140625" defaultRowHeight="12.75" outlineLevelRow="2" outlineLevelCol="1"/>
  <cols>
    <col min="1" max="1" width="23.28125" style="0" customWidth="1"/>
    <col min="2" max="2" width="12.421875" style="0" customWidth="1" outlineLevel="1"/>
    <col min="3" max="3" width="9.57421875" style="0" customWidth="1" outlineLevel="1"/>
    <col min="5" max="5" width="7.57421875" style="0" customWidth="1"/>
    <col min="9" max="9" width="8.421875" style="0" customWidth="1"/>
    <col min="12" max="12" width="51.7109375" style="0" customWidth="1"/>
    <col min="13" max="13" width="9.57421875" style="0" customWidth="1"/>
  </cols>
  <sheetData>
    <row r="1" spans="1:12" ht="30">
      <c r="A1" s="1" t="str">
        <f>'karjamaa-1'!A1</f>
        <v>KARJAMAA</v>
      </c>
      <c r="B1" s="1"/>
      <c r="C1" s="244" t="s">
        <v>58</v>
      </c>
      <c r="D1" s="444">
        <v>2011</v>
      </c>
      <c r="E1" s="444"/>
      <c r="F1" s="444"/>
      <c r="G1" s="444"/>
      <c r="H1" s="380" t="s">
        <v>24</v>
      </c>
      <c r="I1" s="381" t="s">
        <v>76</v>
      </c>
      <c r="J1" s="382" t="s">
        <v>25</v>
      </c>
      <c r="K1" s="383"/>
      <c r="L1" s="139" t="s">
        <v>71</v>
      </c>
    </row>
    <row r="2" spans="1:11" ht="12.75">
      <c r="A2" s="19"/>
      <c r="B2" s="242"/>
      <c r="C2" s="243"/>
      <c r="D2" s="7"/>
      <c r="E2" s="4"/>
      <c r="F2" s="5" t="s">
        <v>72</v>
      </c>
      <c r="G2" s="6" t="s">
        <v>77</v>
      </c>
      <c r="H2" s="3"/>
      <c r="I2" s="4"/>
      <c r="J2" s="5" t="s">
        <v>59</v>
      </c>
      <c r="K2" s="6" t="s">
        <v>77</v>
      </c>
    </row>
    <row r="3" spans="1:11" ht="12.75">
      <c r="A3" s="168" t="s">
        <v>35</v>
      </c>
      <c r="B3" s="242"/>
      <c r="C3" s="253"/>
      <c r="D3" s="12"/>
      <c r="E3" s="9"/>
      <c r="F3" s="169"/>
      <c r="G3" s="170"/>
      <c r="H3" s="8">
        <v>4</v>
      </c>
      <c r="I3" s="9"/>
      <c r="J3" s="169"/>
      <c r="K3" s="170"/>
    </row>
    <row r="4" spans="1:12" ht="12.75">
      <c r="A4" s="22" t="s">
        <v>0</v>
      </c>
      <c r="B4" s="22"/>
      <c r="C4" s="22"/>
      <c r="D4" s="23"/>
      <c r="E4" s="24" t="s">
        <v>1</v>
      </c>
      <c r="F4" s="25"/>
      <c r="G4" s="26"/>
      <c r="H4" s="8"/>
      <c r="I4" s="9" t="s">
        <v>1</v>
      </c>
      <c r="J4" s="10"/>
      <c r="K4" s="11"/>
      <c r="L4" s="37"/>
    </row>
    <row r="5" spans="1:11" ht="12.75">
      <c r="A5" s="99" t="s">
        <v>29</v>
      </c>
      <c r="B5" s="99"/>
      <c r="C5" s="99"/>
      <c r="D5" s="211"/>
      <c r="E5" s="102" t="s">
        <v>47</v>
      </c>
      <c r="F5" s="103"/>
      <c r="G5" s="89"/>
      <c r="H5" s="212">
        <v>8</v>
      </c>
      <c r="I5" s="102" t="s">
        <v>47</v>
      </c>
      <c r="J5" s="103"/>
      <c r="K5" s="89"/>
    </row>
    <row r="6" spans="1:12" ht="12.75">
      <c r="A6" s="20" t="s">
        <v>30</v>
      </c>
      <c r="C6" s="159"/>
      <c r="D6" s="257"/>
      <c r="E6" s="41" t="s">
        <v>47</v>
      </c>
      <c r="F6" s="72"/>
      <c r="G6" s="43"/>
      <c r="H6" s="213">
        <v>20</v>
      </c>
      <c r="I6" s="41" t="s">
        <v>47</v>
      </c>
      <c r="J6" s="44"/>
      <c r="K6" s="43"/>
      <c r="L6" s="79"/>
    </row>
    <row r="7" spans="1:12" ht="12.75">
      <c r="A7" s="22" t="s">
        <v>15</v>
      </c>
      <c r="B7" s="35"/>
      <c r="C7" s="35"/>
      <c r="D7" s="45"/>
      <c r="E7" s="46"/>
      <c r="F7" s="142"/>
      <c r="G7" s="47"/>
      <c r="H7" s="143"/>
      <c r="I7" s="144"/>
      <c r="J7" s="142"/>
      <c r="K7" s="48"/>
      <c r="L7" s="79"/>
    </row>
    <row r="8" spans="1:12" ht="12.75">
      <c r="A8" s="254" t="s">
        <v>60</v>
      </c>
      <c r="B8" s="99"/>
      <c r="C8" s="99"/>
      <c r="D8" s="100"/>
      <c r="E8" s="101"/>
      <c r="F8" s="145"/>
      <c r="G8" s="318"/>
      <c r="H8" s="145"/>
      <c r="I8" s="146"/>
      <c r="J8" s="145"/>
      <c r="K8" s="277">
        <v>90</v>
      </c>
      <c r="L8" s="79"/>
    </row>
    <row r="9" spans="1:12" ht="12.75">
      <c r="A9" s="255"/>
      <c r="B9" s="20"/>
      <c r="C9" s="20"/>
      <c r="D9" s="49"/>
      <c r="E9" s="50"/>
      <c r="F9" s="147"/>
      <c r="G9" s="319"/>
      <c r="H9" s="147"/>
      <c r="I9" s="148"/>
      <c r="J9" s="147"/>
      <c r="K9" s="278"/>
      <c r="L9" s="79"/>
    </row>
    <row r="10" spans="1:12" ht="12.75">
      <c r="A10" s="254"/>
      <c r="B10" s="99"/>
      <c r="C10" s="99"/>
      <c r="D10" s="100"/>
      <c r="E10" s="101"/>
      <c r="F10" s="145"/>
      <c r="G10" s="318"/>
      <c r="H10" s="145"/>
      <c r="I10" s="146"/>
      <c r="J10" s="145"/>
      <c r="K10" s="277"/>
      <c r="L10" s="79"/>
    </row>
    <row r="11" spans="1:12" ht="12.75">
      <c r="A11" s="255"/>
      <c r="B11" s="20"/>
      <c r="C11" s="20"/>
      <c r="D11" s="49"/>
      <c r="E11" s="50"/>
      <c r="F11" s="147"/>
      <c r="G11" s="319"/>
      <c r="H11" s="147"/>
      <c r="I11" s="148"/>
      <c r="J11" s="147"/>
      <c r="K11" s="278"/>
      <c r="L11" s="79"/>
    </row>
    <row r="12" spans="1:12" ht="12.75">
      <c r="A12" s="254"/>
      <c r="B12" s="99"/>
      <c r="C12" s="99"/>
      <c r="D12" s="100"/>
      <c r="E12" s="101"/>
      <c r="F12" s="145"/>
      <c r="G12" s="318"/>
      <c r="H12" s="145"/>
      <c r="I12" s="146"/>
      <c r="J12" s="145"/>
      <c r="K12" s="277"/>
      <c r="L12" s="79"/>
    </row>
    <row r="13" spans="1:12" ht="12.75">
      <c r="A13" s="256"/>
      <c r="B13" s="36"/>
      <c r="C13" s="36"/>
      <c r="D13" s="51"/>
      <c r="E13" s="52"/>
      <c r="F13" s="149"/>
      <c r="G13" s="320"/>
      <c r="H13" s="149"/>
      <c r="I13" s="150"/>
      <c r="J13" s="149"/>
      <c r="K13" s="279"/>
      <c r="L13" s="79"/>
    </row>
    <row r="14" spans="1:12" ht="12.75">
      <c r="A14" s="21" t="s">
        <v>19</v>
      </c>
      <c r="B14" s="21"/>
      <c r="C14" s="21"/>
      <c r="D14" s="54"/>
      <c r="E14" s="55"/>
      <c r="F14" s="54"/>
      <c r="G14" s="280">
        <f>SUM(G5:G13)</f>
        <v>0</v>
      </c>
      <c r="H14" s="57"/>
      <c r="I14" s="55"/>
      <c r="J14" s="54"/>
      <c r="K14" s="280">
        <f>SUM(K5:K13)</f>
        <v>90</v>
      </c>
      <c r="L14" s="79"/>
    </row>
    <row r="15" spans="1:12" ht="12.75">
      <c r="A15" s="27" t="s">
        <v>2</v>
      </c>
      <c r="B15" s="27"/>
      <c r="C15" s="27"/>
      <c r="D15" s="58"/>
      <c r="E15" s="46"/>
      <c r="F15" s="25"/>
      <c r="G15" s="281"/>
      <c r="H15" s="25"/>
      <c r="I15" s="46"/>
      <c r="J15" s="25"/>
      <c r="K15" s="48"/>
      <c r="L15" s="79"/>
    </row>
    <row r="16" spans="1:12" ht="12.75">
      <c r="A16" s="29" t="s">
        <v>31</v>
      </c>
      <c r="B16" s="30"/>
      <c r="C16" s="30"/>
      <c r="D16" s="62">
        <f>SUM(D17:D22)</f>
        <v>0</v>
      </c>
      <c r="E16" s="61" t="s">
        <v>9</v>
      </c>
      <c r="F16" s="63">
        <f>IF(D16=0,0,SUM(G17:G20)/D16)</f>
        <v>0</v>
      </c>
      <c r="G16" s="278">
        <f aca="true" t="shared" si="0" ref="G16:G22">D16*F16</f>
        <v>0</v>
      </c>
      <c r="H16" s="62">
        <f>SUM(H17:H22)</f>
        <v>21</v>
      </c>
      <c r="I16" s="61" t="s">
        <v>9</v>
      </c>
      <c r="J16" s="63">
        <f>IF(H16=0,0,SUM(K17:K20)/H16)</f>
        <v>2.0128571428571425</v>
      </c>
      <c r="K16" s="278">
        <f>H16*J16</f>
        <v>42.26999999999999</v>
      </c>
      <c r="L16" s="79"/>
    </row>
    <row r="17" spans="1:12" ht="12.75">
      <c r="A17" s="261"/>
      <c r="B17" s="161"/>
      <c r="C17" s="35"/>
      <c r="D17" s="163"/>
      <c r="E17" s="46" t="s">
        <v>9</v>
      </c>
      <c r="F17" s="162"/>
      <c r="G17" s="281">
        <f t="shared" si="0"/>
        <v>0</v>
      </c>
      <c r="H17" s="68">
        <v>3</v>
      </c>
      <c r="I17" s="174" t="s">
        <v>9</v>
      </c>
      <c r="J17" s="175">
        <v>3.71</v>
      </c>
      <c r="K17" s="309">
        <f>H17*J17</f>
        <v>11.129999999999999</v>
      </c>
      <c r="L17" s="79"/>
    </row>
    <row r="18" spans="1:12" ht="12.75">
      <c r="A18" s="262"/>
      <c r="B18" s="195"/>
      <c r="C18" s="99"/>
      <c r="D18" s="240"/>
      <c r="E18" s="87" t="s">
        <v>9</v>
      </c>
      <c r="F18" s="241"/>
      <c r="G18" s="277">
        <f t="shared" si="0"/>
        <v>0</v>
      </c>
      <c r="H18" s="86">
        <v>6</v>
      </c>
      <c r="I18" s="87" t="s">
        <v>9</v>
      </c>
      <c r="J18" s="92">
        <v>1.73</v>
      </c>
      <c r="K18" s="277">
        <f>H18*J18</f>
        <v>10.379999999999999</v>
      </c>
      <c r="L18" s="79"/>
    </row>
    <row r="19" spans="1:12" ht="12.75">
      <c r="A19" s="262"/>
      <c r="B19" s="195"/>
      <c r="C19" s="99"/>
      <c r="D19" s="240"/>
      <c r="E19" s="87" t="s">
        <v>9</v>
      </c>
      <c r="F19" s="241"/>
      <c r="G19" s="277">
        <f t="shared" si="0"/>
        <v>0</v>
      </c>
      <c r="H19" s="86">
        <v>6</v>
      </c>
      <c r="I19" s="87" t="s">
        <v>9</v>
      </c>
      <c r="J19" s="92">
        <v>1.73</v>
      </c>
      <c r="K19" s="277">
        <f>H19*J19</f>
        <v>10.379999999999999</v>
      </c>
      <c r="L19" s="79"/>
    </row>
    <row r="20" spans="1:12" ht="12.75">
      <c r="A20" s="262"/>
      <c r="B20" s="195"/>
      <c r="C20" s="99"/>
      <c r="D20" s="240"/>
      <c r="E20" s="87" t="s">
        <v>9</v>
      </c>
      <c r="F20" s="241"/>
      <c r="G20" s="277">
        <f t="shared" si="0"/>
        <v>0</v>
      </c>
      <c r="H20" s="86">
        <v>6</v>
      </c>
      <c r="I20" s="87" t="s">
        <v>9</v>
      </c>
      <c r="J20" s="92">
        <v>1.73</v>
      </c>
      <c r="K20" s="277">
        <f>H20*J20</f>
        <v>10.379999999999999</v>
      </c>
      <c r="L20" s="79"/>
    </row>
    <row r="21" spans="1:12" ht="12.75">
      <c r="A21" s="262"/>
      <c r="B21" s="195"/>
      <c r="C21" s="99"/>
      <c r="D21" s="240"/>
      <c r="E21" s="87" t="s">
        <v>9</v>
      </c>
      <c r="F21" s="241"/>
      <c r="G21" s="277">
        <f t="shared" si="0"/>
        <v>0</v>
      </c>
      <c r="H21" s="88"/>
      <c r="I21" s="87"/>
      <c r="J21" s="92"/>
      <c r="K21" s="89"/>
      <c r="L21" s="79"/>
    </row>
    <row r="22" spans="1:12" ht="12.75">
      <c r="A22" s="263"/>
      <c r="B22" s="30"/>
      <c r="C22" s="36"/>
      <c r="D22" s="74"/>
      <c r="E22" s="55" t="s">
        <v>9</v>
      </c>
      <c r="F22" s="80"/>
      <c r="G22" s="279">
        <f t="shared" si="0"/>
        <v>0</v>
      </c>
      <c r="H22" s="67"/>
      <c r="I22" s="55"/>
      <c r="J22" s="71"/>
      <c r="K22" s="53"/>
      <c r="L22" s="79"/>
    </row>
    <row r="23" spans="1:13" ht="12.75">
      <c r="A23" s="160" t="s">
        <v>32</v>
      </c>
      <c r="B23" s="59"/>
      <c r="C23" s="20"/>
      <c r="D23" s="64"/>
      <c r="E23" s="61"/>
      <c r="F23" s="64"/>
      <c r="G23" s="42"/>
      <c r="H23" s="68"/>
      <c r="I23" s="46"/>
      <c r="J23" s="66"/>
      <c r="K23" s="48"/>
      <c r="L23" s="79"/>
      <c r="M23" s="15"/>
    </row>
    <row r="24" spans="1:13" ht="12.75" outlineLevel="1">
      <c r="A24" s="39" t="s">
        <v>11</v>
      </c>
      <c r="B24" s="59"/>
      <c r="C24" s="20"/>
      <c r="D24" s="64"/>
      <c r="E24" s="61"/>
      <c r="F24" s="64"/>
      <c r="G24" s="42"/>
      <c r="H24" s="62"/>
      <c r="I24" s="61"/>
      <c r="J24" s="64"/>
      <c r="K24" s="42"/>
      <c r="M24" s="15"/>
    </row>
    <row r="25" spans="1:13" ht="12.75" outlineLevel="1">
      <c r="A25" s="221"/>
      <c r="B25" s="84" t="s">
        <v>61</v>
      </c>
      <c r="C25" s="265"/>
      <c r="D25" s="267"/>
      <c r="E25" s="87" t="s">
        <v>9</v>
      </c>
      <c r="F25" s="214">
        <f>IF(A26="N",1,IF(A26="P",0.44,IF(A26="K",0.83,0)))</f>
        <v>0</v>
      </c>
      <c r="G25" s="89"/>
      <c r="H25" s="100"/>
      <c r="I25" s="87"/>
      <c r="J25" s="90"/>
      <c r="K25" s="89"/>
      <c r="L25" s="79"/>
      <c r="M25" s="15"/>
    </row>
    <row r="26" spans="1:13" ht="12.75" outlineLevel="1">
      <c r="A26" s="220"/>
      <c r="B26" s="39" t="s">
        <v>10</v>
      </c>
      <c r="C26" s="224"/>
      <c r="D26" s="140">
        <f>(C26*F25*10)*D25/1000</f>
        <v>0</v>
      </c>
      <c r="E26" s="17" t="s">
        <v>9</v>
      </c>
      <c r="F26" s="32">
        <f>IF(D26=0,0,IF(D26&gt;0,(C25/(C26*F25)/10)))</f>
        <v>0</v>
      </c>
      <c r="G26" s="18">
        <f>D26*F26</f>
        <v>0</v>
      </c>
      <c r="H26" s="140"/>
      <c r="I26" s="17"/>
      <c r="J26" s="32"/>
      <c r="K26" s="18"/>
      <c r="L26" s="79" t="s">
        <v>20</v>
      </c>
      <c r="M26" s="15"/>
    </row>
    <row r="27" spans="1:13" ht="12.75" outlineLevel="2">
      <c r="A27" s="264"/>
      <c r="B27" s="84" t="s">
        <v>61</v>
      </c>
      <c r="C27" s="265"/>
      <c r="D27" s="268"/>
      <c r="E27" s="98" t="s">
        <v>9</v>
      </c>
      <c r="F27" s="215">
        <f>IF(A28="N",1,IF(A28="P",0.44,IF(A28="K",0.83,0)))</f>
        <v>0</v>
      </c>
      <c r="G27" s="85"/>
      <c r="H27" s="86"/>
      <c r="I27" s="87"/>
      <c r="J27" s="88"/>
      <c r="K27" s="89"/>
      <c r="L27" s="79" t="s">
        <v>21</v>
      </c>
      <c r="M27" s="15"/>
    </row>
    <row r="28" spans="1:13" ht="12.75" outlineLevel="2">
      <c r="A28" s="220"/>
      <c r="B28" s="34" t="s">
        <v>10</v>
      </c>
      <c r="C28" s="266"/>
      <c r="D28" s="140">
        <f>(C28*F27*10)*D27/1000</f>
        <v>0</v>
      </c>
      <c r="E28" s="17" t="s">
        <v>9</v>
      </c>
      <c r="F28" s="32">
        <f>IF(D28=0,0,IF(D28&gt;0,(C27/(C28*F27)/10)))</f>
        <v>0</v>
      </c>
      <c r="G28" s="123">
        <f>D28*F28</f>
        <v>0</v>
      </c>
      <c r="H28" s="70"/>
      <c r="I28" s="55"/>
      <c r="J28" s="67"/>
      <c r="K28" s="53"/>
      <c r="L28" s="79" t="s">
        <v>22</v>
      </c>
      <c r="M28" s="15"/>
    </row>
    <row r="29" spans="1:13" ht="12.75">
      <c r="A29" s="33" t="s">
        <v>8</v>
      </c>
      <c r="B29" s="40"/>
      <c r="C29" s="33"/>
      <c r="D29" s="68"/>
      <c r="E29" s="46"/>
      <c r="F29" s="66"/>
      <c r="G29" s="48"/>
      <c r="H29" s="68"/>
      <c r="I29" s="46"/>
      <c r="J29" s="66"/>
      <c r="K29" s="48"/>
      <c r="L29" s="15"/>
      <c r="M29" s="15"/>
    </row>
    <row r="30" spans="1:13" ht="12.75">
      <c r="A30" s="269"/>
      <c r="B30" s="84" t="s">
        <v>61</v>
      </c>
      <c r="C30" s="265"/>
      <c r="D30" s="267"/>
      <c r="E30" s="87" t="s">
        <v>9</v>
      </c>
      <c r="F30" s="88"/>
      <c r="G30" s="89"/>
      <c r="H30" s="86">
        <v>500</v>
      </c>
      <c r="I30" s="87" t="s">
        <v>9</v>
      </c>
      <c r="J30" s="88"/>
      <c r="K30" s="89"/>
      <c r="L30" s="15"/>
      <c r="M30" s="15"/>
    </row>
    <row r="31" spans="1:13" ht="12.75">
      <c r="A31" s="31" t="s">
        <v>16</v>
      </c>
      <c r="B31" s="28" t="s">
        <v>10</v>
      </c>
      <c r="C31" s="270"/>
      <c r="D31" s="62">
        <f>(C31*10)*$D$30/1000</f>
        <v>0</v>
      </c>
      <c r="E31" s="61" t="s">
        <v>9</v>
      </c>
      <c r="F31" s="92">
        <f>IF(D31=0,0,IF(D31&gt;0,($C$30/(($C$31*10)+($C$32*4.4)+($C$33*8.3)))))</f>
        <v>0</v>
      </c>
      <c r="G31" s="278">
        <f>D31*F31</f>
        <v>0</v>
      </c>
      <c r="H31" s="62">
        <v>35</v>
      </c>
      <c r="I31" s="61" t="s">
        <v>9</v>
      </c>
      <c r="J31" s="141">
        <v>1.26</v>
      </c>
      <c r="K31" s="278">
        <v>43.98</v>
      </c>
      <c r="L31" s="79" t="s">
        <v>74</v>
      </c>
      <c r="M31" s="15"/>
    </row>
    <row r="32" spans="1:12" ht="12.75">
      <c r="A32" s="84" t="s">
        <v>17</v>
      </c>
      <c r="B32" s="84" t="s">
        <v>10</v>
      </c>
      <c r="C32" s="269"/>
      <c r="D32" s="91">
        <f>(C32*4.4)*$D$30/1000</f>
        <v>0</v>
      </c>
      <c r="E32" s="87" t="s">
        <v>9</v>
      </c>
      <c r="F32" s="92">
        <f>IF(D32=0,0,IF(D32&gt;0,($C$30/(($C$31*10)+($C$32*4.4)+($C$33*8.3)))))</f>
        <v>0</v>
      </c>
      <c r="G32" s="277">
        <f>D32*F32</f>
        <v>0</v>
      </c>
      <c r="H32" s="86">
        <v>26</v>
      </c>
      <c r="I32" s="87" t="s">
        <v>9</v>
      </c>
      <c r="J32" s="141">
        <v>1.26</v>
      </c>
      <c r="K32" s="277">
        <v>33.17</v>
      </c>
      <c r="L32" s="13"/>
    </row>
    <row r="33" spans="1:12" ht="12.75">
      <c r="A33" s="28" t="s">
        <v>18</v>
      </c>
      <c r="B33" s="39" t="s">
        <v>10</v>
      </c>
      <c r="C33" s="271"/>
      <c r="D33" s="69">
        <f>(C33*8.3)*$D$30/1000</f>
        <v>0</v>
      </c>
      <c r="E33" s="61" t="s">
        <v>9</v>
      </c>
      <c r="F33" s="92">
        <f>IF(D33=0,0,IF(D33&gt;0,($C$30/(($C$31*10)+($C$32*4.4)+($C$33*8.3)))))</f>
        <v>0</v>
      </c>
      <c r="G33" s="278">
        <f>D33*F33</f>
        <v>0</v>
      </c>
      <c r="H33" s="62">
        <v>104</v>
      </c>
      <c r="I33" s="61" t="s">
        <v>9</v>
      </c>
      <c r="J33" s="141">
        <v>1.26</v>
      </c>
      <c r="K33" s="278">
        <v>130.35</v>
      </c>
      <c r="L33" s="13"/>
    </row>
    <row r="34" spans="1:13" ht="12.75" outlineLevel="1">
      <c r="A34" s="269"/>
      <c r="B34" s="84" t="s">
        <v>61</v>
      </c>
      <c r="C34" s="265"/>
      <c r="D34" s="267"/>
      <c r="E34" s="87" t="s">
        <v>9</v>
      </c>
      <c r="F34" s="88"/>
      <c r="G34" s="277"/>
      <c r="H34" s="86"/>
      <c r="I34" s="87"/>
      <c r="J34" s="88"/>
      <c r="K34" s="89"/>
      <c r="L34" s="13"/>
      <c r="M34" s="15"/>
    </row>
    <row r="35" spans="1:13" ht="12.75" outlineLevel="1">
      <c r="A35" s="31" t="s">
        <v>16</v>
      </c>
      <c r="B35" s="28" t="s">
        <v>10</v>
      </c>
      <c r="C35" s="270"/>
      <c r="D35" s="62">
        <f>(C35*10)*$D$34/1000</f>
        <v>0</v>
      </c>
      <c r="E35" s="61" t="s">
        <v>9</v>
      </c>
      <c r="F35" s="92">
        <f>IF(D35=0,0,IF(D35&gt;0,($C$34/(($C$35*10)+($C$36*4.4)+($C$37*8.3)))))</f>
        <v>0</v>
      </c>
      <c r="G35" s="277">
        <f>D35*F35</f>
        <v>0</v>
      </c>
      <c r="H35" s="62"/>
      <c r="I35" s="61"/>
      <c r="J35" s="63"/>
      <c r="K35" s="42"/>
      <c r="L35" s="13"/>
      <c r="M35" s="15"/>
    </row>
    <row r="36" spans="1:12" ht="12.75" outlineLevel="1">
      <c r="A36" s="84" t="s">
        <v>17</v>
      </c>
      <c r="B36" s="84" t="s">
        <v>10</v>
      </c>
      <c r="C36" s="269"/>
      <c r="D36" s="91">
        <f>(C36*4.4)*$D$34/1000</f>
        <v>0</v>
      </c>
      <c r="E36" s="87" t="s">
        <v>9</v>
      </c>
      <c r="F36" s="92">
        <f>IF(D36=0,0,IF(D36&gt;0,($C$34/(($C$35*10)+($C$36*4.4)+($C$37*8.3)))))</f>
        <v>0</v>
      </c>
      <c r="G36" s="301">
        <f>D36*F36</f>
        <v>0</v>
      </c>
      <c r="H36" s="86"/>
      <c r="I36" s="87"/>
      <c r="J36" s="92"/>
      <c r="K36" s="89"/>
      <c r="L36" s="13"/>
    </row>
    <row r="37" spans="1:12" ht="12.75" outlineLevel="1">
      <c r="A37" s="28" t="s">
        <v>18</v>
      </c>
      <c r="B37" s="34" t="s">
        <v>10</v>
      </c>
      <c r="C37" s="272"/>
      <c r="D37" s="69">
        <f>(C37*8.3)*$D$34/1000</f>
        <v>0</v>
      </c>
      <c r="E37" s="61" t="s">
        <v>9</v>
      </c>
      <c r="F37" s="92">
        <f>IF(D37=0,0,IF(D37&gt;0,($C$34/(($C$35*10)+($C$36*4.4)+($C$37*8.3)))))</f>
        <v>0</v>
      </c>
      <c r="G37" s="278">
        <f>D37*F37</f>
        <v>0</v>
      </c>
      <c r="H37" s="70"/>
      <c r="I37" s="55"/>
      <c r="J37" s="71"/>
      <c r="K37" s="53"/>
      <c r="L37" s="13"/>
    </row>
    <row r="38" spans="1:12" ht="12.75">
      <c r="A38" s="65" t="s">
        <v>14</v>
      </c>
      <c r="B38" s="33"/>
      <c r="C38" s="33"/>
      <c r="D38" s="68"/>
      <c r="E38" s="46"/>
      <c r="F38" s="66"/>
      <c r="G38" s="48" t="s">
        <v>1</v>
      </c>
      <c r="H38" s="68"/>
      <c r="I38" s="46"/>
      <c r="J38" s="66"/>
      <c r="K38" s="48"/>
      <c r="L38" s="13"/>
    </row>
    <row r="39" spans="1:12" ht="12.75">
      <c r="A39" s="28"/>
      <c r="B39" s="28"/>
      <c r="C39" s="28"/>
      <c r="D39" s="62"/>
      <c r="E39" s="61"/>
      <c r="F39" s="64"/>
      <c r="G39" s="42"/>
      <c r="H39" s="62"/>
      <c r="I39" s="61"/>
      <c r="J39" s="72"/>
      <c r="K39" s="42"/>
      <c r="L39" s="13"/>
    </row>
    <row r="40" spans="1:13" ht="12.75">
      <c r="A40" s="221"/>
      <c r="B40" s="117" t="s">
        <v>62</v>
      </c>
      <c r="C40" s="222"/>
      <c r="D40" s="223"/>
      <c r="E40" s="87"/>
      <c r="F40" s="88"/>
      <c r="G40" s="89"/>
      <c r="H40" s="93"/>
      <c r="I40" s="87"/>
      <c r="J40" s="93"/>
      <c r="K40" s="94"/>
      <c r="L40" s="13"/>
      <c r="M40" s="14"/>
    </row>
    <row r="41" spans="1:13" ht="12.75">
      <c r="A41" s="224"/>
      <c r="B41" s="39" t="s">
        <v>12</v>
      </c>
      <c r="C41" s="225"/>
      <c r="D41" s="60"/>
      <c r="E41" s="61" t="str">
        <f>IF(D41&gt;1,"korda","kord")</f>
        <v>kord</v>
      </c>
      <c r="F41" s="78">
        <f>C40*C41</f>
        <v>0</v>
      </c>
      <c r="G41" s="73">
        <f>D41*F41</f>
        <v>0</v>
      </c>
      <c r="H41" s="62"/>
      <c r="I41" s="61"/>
      <c r="J41" s="72"/>
      <c r="K41" s="42"/>
      <c r="L41" s="13"/>
      <c r="M41" s="14"/>
    </row>
    <row r="42" spans="1:13" ht="12.75" outlineLevel="1">
      <c r="A42" s="221"/>
      <c r="B42" s="117" t="s">
        <v>62</v>
      </c>
      <c r="C42" s="222"/>
      <c r="D42" s="223"/>
      <c r="E42" s="87"/>
      <c r="F42" s="95"/>
      <c r="G42" s="96"/>
      <c r="H42" s="88"/>
      <c r="I42" s="87"/>
      <c r="J42" s="97"/>
      <c r="K42" s="89"/>
      <c r="L42" s="13"/>
      <c r="M42" s="14"/>
    </row>
    <row r="43" spans="1:13" ht="12.75" outlineLevel="1">
      <c r="A43" s="224"/>
      <c r="B43" s="39" t="s">
        <v>12</v>
      </c>
      <c r="C43" s="225"/>
      <c r="D43" s="60"/>
      <c r="E43" s="55" t="str">
        <f>IF(D43&gt;1,"korda","kord")</f>
        <v>kord</v>
      </c>
      <c r="F43" s="157">
        <f>C42*C43</f>
        <v>0</v>
      </c>
      <c r="G43" s="75">
        <f>C43*C42</f>
        <v>0</v>
      </c>
      <c r="H43" s="67"/>
      <c r="I43" s="55"/>
      <c r="J43" s="76"/>
      <c r="K43" s="53"/>
      <c r="L43" s="13"/>
      <c r="M43" s="14"/>
    </row>
    <row r="44" spans="1:13" ht="12.75">
      <c r="A44" s="65" t="s">
        <v>38</v>
      </c>
      <c r="B44" s="33"/>
      <c r="C44" s="33"/>
      <c r="D44" s="68"/>
      <c r="E44" s="46"/>
      <c r="F44" s="78"/>
      <c r="G44" s="282">
        <f>F84</f>
        <v>0</v>
      </c>
      <c r="H44" s="66"/>
      <c r="I44" s="46"/>
      <c r="J44" s="77"/>
      <c r="K44" s="282">
        <f>J84</f>
        <v>131.20000000000002</v>
      </c>
      <c r="L44" s="13"/>
      <c r="M44" s="14"/>
    </row>
    <row r="45" spans="1:13" ht="12.75">
      <c r="A45" s="65" t="s">
        <v>34</v>
      </c>
      <c r="B45" s="33"/>
      <c r="C45" s="33"/>
      <c r="D45" s="118"/>
      <c r="E45" s="156"/>
      <c r="F45" s="165"/>
      <c r="G45" s="283">
        <f>G16+G26+G28+G31+G32+G33+G35+G36+G37+G41+G43+G44</f>
        <v>0</v>
      </c>
      <c r="H45" s="66"/>
      <c r="I45" s="46"/>
      <c r="J45" s="77"/>
      <c r="K45" s="283">
        <f>K16+K26+K28+K31+K32+K33+K35+K36+K37+K41+K43+K44</f>
        <v>380.97</v>
      </c>
      <c r="L45" s="13"/>
      <c r="M45" s="14"/>
    </row>
    <row r="46" spans="1:13" ht="12.75">
      <c r="A46" s="164" t="s">
        <v>33</v>
      </c>
      <c r="B46" s="105"/>
      <c r="C46" s="105"/>
      <c r="D46" s="118"/>
      <c r="E46" s="156"/>
      <c r="F46" s="165"/>
      <c r="G46" s="283">
        <f>IF(C3=0,0,G45/C3)</f>
        <v>0</v>
      </c>
      <c r="H46" s="166"/>
      <c r="I46" s="156"/>
      <c r="J46" s="167"/>
      <c r="K46" s="283">
        <f>K45/4</f>
        <v>95.2425</v>
      </c>
      <c r="L46" s="13"/>
      <c r="M46" s="14"/>
    </row>
    <row r="47" spans="1:13" ht="12.75">
      <c r="A47" s="22" t="s">
        <v>36</v>
      </c>
      <c r="B47" s="161"/>
      <c r="C47" s="35"/>
      <c r="D47" s="66"/>
      <c r="E47" s="46"/>
      <c r="F47" s="66"/>
      <c r="G47" s="48"/>
      <c r="H47" s="68"/>
      <c r="I47" s="46"/>
      <c r="J47" s="66"/>
      <c r="K47" s="281"/>
      <c r="L47" s="13"/>
      <c r="M47" s="14"/>
    </row>
    <row r="48" spans="1:13" ht="12.75">
      <c r="A48" s="39" t="s">
        <v>11</v>
      </c>
      <c r="B48" s="59"/>
      <c r="C48" s="20"/>
      <c r="D48" s="64"/>
      <c r="E48" s="61"/>
      <c r="F48" s="64"/>
      <c r="G48" s="42"/>
      <c r="H48" s="62"/>
      <c r="I48" s="61"/>
      <c r="J48" s="64"/>
      <c r="K48" s="278"/>
      <c r="L48" s="79" t="s">
        <v>75</v>
      </c>
      <c r="M48" s="14"/>
    </row>
    <row r="49" spans="1:13" ht="12.75">
      <c r="A49" s="221"/>
      <c r="B49" s="84" t="s">
        <v>61</v>
      </c>
      <c r="C49" s="265"/>
      <c r="D49" s="267"/>
      <c r="E49" s="87" t="s">
        <v>9</v>
      </c>
      <c r="F49" s="214">
        <f>IF(A50="N",1,IF(A50="P",0.44,IF(A50="K",0.83,0)))</f>
        <v>1</v>
      </c>
      <c r="G49" s="277"/>
      <c r="H49" s="88">
        <v>200</v>
      </c>
      <c r="I49" s="87" t="s">
        <v>9</v>
      </c>
      <c r="J49" s="88"/>
      <c r="K49" s="277"/>
      <c r="L49" s="79" t="s">
        <v>20</v>
      </c>
      <c r="M49" s="14"/>
    </row>
    <row r="50" spans="1:13" ht="12.75">
      <c r="A50" s="220" t="s">
        <v>65</v>
      </c>
      <c r="B50" s="39" t="s">
        <v>10</v>
      </c>
      <c r="C50" s="224"/>
      <c r="D50" s="140">
        <f>(C50*F49*10)*D49/1000</f>
        <v>0</v>
      </c>
      <c r="E50" s="17" t="s">
        <v>9</v>
      </c>
      <c r="F50" s="32">
        <f>IF(D50=0,0,IF(D50&gt;0,(C49/(C50*F49)/10)))</f>
        <v>0</v>
      </c>
      <c r="G50" s="298">
        <f>D50*F50</f>
        <v>0</v>
      </c>
      <c r="H50" s="72">
        <v>68</v>
      </c>
      <c r="I50" s="87" t="s">
        <v>9</v>
      </c>
      <c r="J50" s="63">
        <v>0.96</v>
      </c>
      <c r="K50" s="278">
        <v>65</v>
      </c>
      <c r="L50" s="79" t="s">
        <v>21</v>
      </c>
      <c r="M50" s="14"/>
    </row>
    <row r="51" spans="1:13" ht="12.75">
      <c r="A51" s="264"/>
      <c r="B51" s="84" t="s">
        <v>61</v>
      </c>
      <c r="C51" s="265"/>
      <c r="D51" s="268"/>
      <c r="E51" s="98" t="s">
        <v>9</v>
      </c>
      <c r="F51" s="215">
        <f>IF(A52="N",1,IF(A52="P",0.44,IF(A52="K",0.83,0)))</f>
        <v>0</v>
      </c>
      <c r="G51" s="299"/>
      <c r="H51" s="86"/>
      <c r="I51" s="87"/>
      <c r="J51" s="88"/>
      <c r="K51" s="89"/>
      <c r="L51" s="79" t="s">
        <v>22</v>
      </c>
      <c r="M51" s="14"/>
    </row>
    <row r="52" spans="1:13" ht="12.75">
      <c r="A52" s="220"/>
      <c r="B52" s="34" t="s">
        <v>10</v>
      </c>
      <c r="C52" s="266"/>
      <c r="D52" s="140">
        <f>(C52*F51*10)*D51/1000</f>
        <v>0</v>
      </c>
      <c r="E52" s="17" t="s">
        <v>9</v>
      </c>
      <c r="F52" s="32">
        <f>IF(D52=0,0,IF(D52&gt;0,(C51/(C52*F51)/10)))</f>
        <v>0</v>
      </c>
      <c r="G52" s="300">
        <f>D52*F52</f>
        <v>0</v>
      </c>
      <c r="H52" s="67"/>
      <c r="I52" s="55"/>
      <c r="J52" s="67"/>
      <c r="K52" s="53"/>
      <c r="L52" s="13"/>
      <c r="M52" s="14"/>
    </row>
    <row r="53" spans="1:13" ht="12.75">
      <c r="A53" s="33" t="s">
        <v>8</v>
      </c>
      <c r="B53" s="40"/>
      <c r="C53" s="33"/>
      <c r="D53" s="68"/>
      <c r="E53" s="46"/>
      <c r="F53" s="66"/>
      <c r="G53" s="281"/>
      <c r="H53" s="68"/>
      <c r="I53" s="46"/>
      <c r="J53" s="66"/>
      <c r="K53" s="48"/>
      <c r="L53" s="14"/>
      <c r="M53" s="14"/>
    </row>
    <row r="54" spans="1:13" ht="12.75">
      <c r="A54" s="269"/>
      <c r="B54" s="84" t="s">
        <v>61</v>
      </c>
      <c r="C54" s="265"/>
      <c r="D54" s="267"/>
      <c r="E54" s="87" t="s">
        <v>9</v>
      </c>
      <c r="F54" s="88"/>
      <c r="G54" s="277"/>
      <c r="H54" s="86">
        <v>200</v>
      </c>
      <c r="I54" s="87" t="s">
        <v>9</v>
      </c>
      <c r="J54" s="88"/>
      <c r="K54" s="277"/>
      <c r="L54" s="79" t="s">
        <v>74</v>
      </c>
      <c r="M54" s="14"/>
    </row>
    <row r="55" spans="1:13" ht="12.75">
      <c r="A55" s="31" t="s">
        <v>16</v>
      </c>
      <c r="B55" s="28" t="s">
        <v>10</v>
      </c>
      <c r="C55" s="270"/>
      <c r="D55" s="62">
        <f>(C55*10)*$D$54/1000</f>
        <v>0</v>
      </c>
      <c r="E55" s="61" t="s">
        <v>9</v>
      </c>
      <c r="F55" s="92">
        <f>IF(D55=0,0,IF(D55&gt;0,($C$30/(($C$31*10)+($C$32*4.4)+($C$33*8.3)))))</f>
        <v>0</v>
      </c>
      <c r="G55" s="278">
        <f>D55*F55</f>
        <v>0</v>
      </c>
      <c r="H55" s="62">
        <v>14</v>
      </c>
      <c r="I55" s="61" t="s">
        <v>9</v>
      </c>
      <c r="J55" s="141">
        <v>1.26</v>
      </c>
      <c r="K55" s="278">
        <v>17.59</v>
      </c>
      <c r="L55" s="14"/>
      <c r="M55" s="14"/>
    </row>
    <row r="56" spans="1:13" ht="12" customHeight="1">
      <c r="A56" s="84" t="s">
        <v>17</v>
      </c>
      <c r="B56" s="84" t="s">
        <v>10</v>
      </c>
      <c r="C56" s="269"/>
      <c r="D56" s="69">
        <f>(C56*4.4)*$D$54/1000</f>
        <v>0</v>
      </c>
      <c r="E56" s="87" t="s">
        <v>9</v>
      </c>
      <c r="F56" s="92">
        <f>IF(D56=0,0,IF(D56&gt;0,($C$30/(($C$31*10)+($C$32*4.4)+($C$33*8.3)))))</f>
        <v>0</v>
      </c>
      <c r="G56" s="277">
        <f>D56*F56</f>
        <v>0</v>
      </c>
      <c r="H56" s="86">
        <v>11</v>
      </c>
      <c r="I56" s="87" t="s">
        <v>9</v>
      </c>
      <c r="J56" s="141">
        <v>1.26</v>
      </c>
      <c r="K56" s="277">
        <v>13.27</v>
      </c>
      <c r="L56" s="83"/>
      <c r="M56" s="14"/>
    </row>
    <row r="57" spans="1:13" ht="12.75">
      <c r="A57" s="28" t="s">
        <v>18</v>
      </c>
      <c r="B57" s="39" t="s">
        <v>10</v>
      </c>
      <c r="C57" s="271"/>
      <c r="D57" s="69">
        <f>(C57*8.3)*$D$54/1000</f>
        <v>0</v>
      </c>
      <c r="E57" s="61" t="s">
        <v>9</v>
      </c>
      <c r="F57" s="92">
        <f>IF(D57=0,0,IF(D57&gt;0,($C$30/(($C$31*10)+($C$32*4.4)+($C$33*8.3)))))</f>
        <v>0</v>
      </c>
      <c r="G57" s="278">
        <f>D57*F57</f>
        <v>0</v>
      </c>
      <c r="H57" s="62">
        <v>42</v>
      </c>
      <c r="I57" s="61" t="s">
        <v>9</v>
      </c>
      <c r="J57" s="141">
        <v>1.26</v>
      </c>
      <c r="K57" s="278">
        <v>52.14</v>
      </c>
      <c r="L57" s="14"/>
      <c r="M57" s="14"/>
    </row>
    <row r="58" spans="1:13" ht="12.75">
      <c r="A58" s="269"/>
      <c r="B58" s="84" t="s">
        <v>61</v>
      </c>
      <c r="C58" s="265"/>
      <c r="D58" s="267"/>
      <c r="E58" s="87" t="s">
        <v>9</v>
      </c>
      <c r="F58" s="88"/>
      <c r="G58" s="277"/>
      <c r="H58" s="86"/>
      <c r="I58" s="87"/>
      <c r="J58" s="88"/>
      <c r="K58" s="277"/>
      <c r="L58" s="14"/>
      <c r="M58" s="14"/>
    </row>
    <row r="59" spans="1:13" ht="12.75">
      <c r="A59" s="31" t="s">
        <v>16</v>
      </c>
      <c r="B59" s="28" t="s">
        <v>10</v>
      </c>
      <c r="C59" s="270"/>
      <c r="D59" s="62">
        <f>(C59*10)*$D$34/1000</f>
        <v>0</v>
      </c>
      <c r="E59" s="61" t="s">
        <v>9</v>
      </c>
      <c r="F59" s="92">
        <f>IF(D59=0,0,IF(D59&gt;0,($C$34/(($C$35*10)+($C$36*4.4)+($C$37*8.3)))))</f>
        <v>0</v>
      </c>
      <c r="G59" s="277">
        <f>D59*F59</f>
        <v>0</v>
      </c>
      <c r="H59" s="62"/>
      <c r="I59" s="61"/>
      <c r="J59" s="63"/>
      <c r="K59" s="42"/>
      <c r="L59" s="14"/>
      <c r="M59" s="14"/>
    </row>
    <row r="60" spans="1:13" ht="12.75">
      <c r="A60" s="84" t="s">
        <v>17</v>
      </c>
      <c r="B60" s="84" t="s">
        <v>10</v>
      </c>
      <c r="C60" s="269"/>
      <c r="D60" s="91">
        <f>(C60*4.4)*$D$34/1000</f>
        <v>0</v>
      </c>
      <c r="E60" s="87" t="s">
        <v>9</v>
      </c>
      <c r="F60" s="92">
        <f>IF(D60=0,0,IF(D60&gt;0,($C$34/(($C$35*10)+($C$36*4.4)+($C$37*8.3)))))</f>
        <v>0</v>
      </c>
      <c r="G60" s="301">
        <f>D60*F60</f>
        <v>0</v>
      </c>
      <c r="H60" s="86"/>
      <c r="I60" s="87"/>
      <c r="J60" s="92"/>
      <c r="K60" s="89"/>
      <c r="M60" s="14"/>
    </row>
    <row r="61" spans="1:13" ht="12.75">
      <c r="A61" s="34" t="s">
        <v>18</v>
      </c>
      <c r="B61" s="34" t="s">
        <v>10</v>
      </c>
      <c r="C61" s="272"/>
      <c r="D61" s="124">
        <f>(C61*8.3)*$D$34/1000</f>
        <v>0</v>
      </c>
      <c r="E61" s="55" t="s">
        <v>9</v>
      </c>
      <c r="F61" s="171">
        <f>IF(D61=0,0,IF(D61&gt;0,($C$34/(($C$35*10)+($C$36*4.4)+($C$37*8.3)))))</f>
        <v>0</v>
      </c>
      <c r="G61" s="279">
        <f>D61*F61</f>
        <v>0</v>
      </c>
      <c r="H61" s="70"/>
      <c r="I61" s="55"/>
      <c r="J61" s="71"/>
      <c r="K61" s="53"/>
      <c r="M61" s="14"/>
    </row>
    <row r="62" spans="1:13" ht="12.75">
      <c r="A62" s="164" t="s">
        <v>37</v>
      </c>
      <c r="B62" s="105"/>
      <c r="C62" s="274"/>
      <c r="D62" s="172"/>
      <c r="E62" s="156"/>
      <c r="F62" s="173"/>
      <c r="G62" s="284">
        <f>G84</f>
        <v>0</v>
      </c>
      <c r="H62" s="118"/>
      <c r="I62" s="156"/>
      <c r="J62" s="173"/>
      <c r="K62" s="284">
        <f>K84</f>
        <v>29.5</v>
      </c>
      <c r="M62" s="14"/>
    </row>
    <row r="63" spans="1:13" ht="12.75">
      <c r="A63" s="273"/>
      <c r="B63" s="109"/>
      <c r="C63" s="273"/>
      <c r="D63" s="206"/>
      <c r="E63" s="174"/>
      <c r="F63" s="175"/>
      <c r="G63" s="275"/>
      <c r="H63" s="206"/>
      <c r="I63" s="174"/>
      <c r="J63" s="175"/>
      <c r="K63" s="176"/>
      <c r="M63" s="14"/>
    </row>
    <row r="64" spans="1:11" ht="12.75">
      <c r="A64" s="271"/>
      <c r="B64" s="34"/>
      <c r="C64" s="272"/>
      <c r="D64" s="69"/>
      <c r="E64" s="61"/>
      <c r="F64" s="63"/>
      <c r="G64" s="276"/>
      <c r="H64" s="70"/>
      <c r="I64" s="55"/>
      <c r="J64" s="71"/>
      <c r="K64" s="53"/>
    </row>
    <row r="65" spans="1:11" ht="12.75">
      <c r="A65" s="104" t="s">
        <v>39</v>
      </c>
      <c r="B65" s="104"/>
      <c r="C65" s="104"/>
      <c r="D65" s="105"/>
      <c r="E65" s="106"/>
      <c r="F65" s="107"/>
      <c r="G65" s="285">
        <f>+G50+G52+G55+G56+G57+G59+G60+G61+G62+G63+G64</f>
        <v>0</v>
      </c>
      <c r="H65" s="105"/>
      <c r="I65" s="106"/>
      <c r="J65" s="108"/>
      <c r="K65" s="285">
        <f>+K50+K52+K55+K56+K57+K59+K60+K61+K62+K63+K64</f>
        <v>177.5</v>
      </c>
    </row>
    <row r="66" spans="1:11" ht="12.75">
      <c r="A66" s="442" t="s">
        <v>40</v>
      </c>
      <c r="B66" s="443"/>
      <c r="C66" s="443"/>
      <c r="D66" s="443"/>
      <c r="E66" s="443"/>
      <c r="F66" s="443"/>
      <c r="G66" s="286">
        <f>G65+G46</f>
        <v>0</v>
      </c>
      <c r="H66" s="420"/>
      <c r="I66" s="421"/>
      <c r="J66" s="421"/>
      <c r="K66" s="286">
        <f>+K65+K46</f>
        <v>272.7425</v>
      </c>
    </row>
    <row r="67" spans="1:24" ht="26.25" customHeight="1" outlineLevel="1">
      <c r="A67" s="445" t="s">
        <v>23</v>
      </c>
      <c r="B67" s="446"/>
      <c r="C67" s="446"/>
      <c r="D67" s="446"/>
      <c r="E67" s="447"/>
      <c r="F67" s="178" t="s">
        <v>41</v>
      </c>
      <c r="G67" s="179" t="s">
        <v>42</v>
      </c>
      <c r="H67" s="422"/>
      <c r="I67" s="423"/>
      <c r="J67" s="217" t="s">
        <v>41</v>
      </c>
      <c r="K67" s="218" t="s">
        <v>42</v>
      </c>
      <c r="L67" s="158"/>
      <c r="M67" s="16"/>
      <c r="T67" s="16"/>
      <c r="U67" s="16"/>
      <c r="V67" s="16"/>
      <c r="W67" s="16"/>
      <c r="X67" s="16"/>
    </row>
    <row r="68" spans="1:24" ht="12.75" outlineLevel="1">
      <c r="A68" s="433" t="s">
        <v>69</v>
      </c>
      <c r="B68" s="434"/>
      <c r="C68" s="434"/>
      <c r="D68" s="434"/>
      <c r="E68" s="435"/>
      <c r="F68" s="289"/>
      <c r="G68" s="289"/>
      <c r="H68" s="450"/>
      <c r="I68" s="451"/>
      <c r="J68" s="311">
        <v>12.3</v>
      </c>
      <c r="K68" s="311"/>
      <c r="M68" s="16"/>
      <c r="T68" s="16"/>
      <c r="U68" s="16"/>
      <c r="V68" s="16"/>
      <c r="W68" s="16"/>
      <c r="X68" s="16"/>
    </row>
    <row r="69" spans="1:24" ht="12.75" outlineLevel="1">
      <c r="A69" s="433" t="s">
        <v>4</v>
      </c>
      <c r="B69" s="434"/>
      <c r="C69" s="434"/>
      <c r="D69" s="434"/>
      <c r="E69" s="435"/>
      <c r="F69" s="289"/>
      <c r="G69" s="289"/>
      <c r="H69" s="448"/>
      <c r="I69" s="449"/>
      <c r="J69" s="311">
        <v>47.1</v>
      </c>
      <c r="K69" s="311"/>
      <c r="M69" s="16"/>
      <c r="T69" s="16"/>
      <c r="U69" s="16"/>
      <c r="V69" s="16"/>
      <c r="W69" s="16"/>
      <c r="X69" s="16"/>
    </row>
    <row r="70" spans="1:11" ht="12.75" outlineLevel="1">
      <c r="A70" s="433" t="s">
        <v>5</v>
      </c>
      <c r="B70" s="434"/>
      <c r="C70" s="434"/>
      <c r="D70" s="434"/>
      <c r="E70" s="435"/>
      <c r="F70" s="289"/>
      <c r="G70" s="289"/>
      <c r="H70" s="448"/>
      <c r="I70" s="449"/>
      <c r="J70" s="311">
        <v>10.9</v>
      </c>
      <c r="K70" s="311"/>
    </row>
    <row r="71" spans="1:11" ht="12.75" outlineLevel="1">
      <c r="A71" s="433" t="s">
        <v>6</v>
      </c>
      <c r="B71" s="434"/>
      <c r="C71" s="434"/>
      <c r="D71" s="434"/>
      <c r="E71" s="435"/>
      <c r="F71" s="289"/>
      <c r="G71" s="289"/>
      <c r="H71" s="448"/>
      <c r="I71" s="449"/>
      <c r="J71" s="311">
        <v>12.5</v>
      </c>
      <c r="K71" s="311"/>
    </row>
    <row r="72" spans="1:11" ht="12.75" outlineLevel="1">
      <c r="A72" s="433" t="s">
        <v>7</v>
      </c>
      <c r="B72" s="434"/>
      <c r="C72" s="434"/>
      <c r="D72" s="434"/>
      <c r="E72" s="435"/>
      <c r="F72" s="289"/>
      <c r="G72" s="289"/>
      <c r="H72" s="448"/>
      <c r="I72" s="449"/>
      <c r="J72" s="311">
        <v>7</v>
      </c>
      <c r="K72" s="311"/>
    </row>
    <row r="73" spans="1:11" ht="12.75" outlineLevel="1">
      <c r="A73" s="433" t="s">
        <v>67</v>
      </c>
      <c r="B73" s="434"/>
      <c r="C73" s="434"/>
      <c r="D73" s="434"/>
      <c r="E73" s="435"/>
      <c r="F73" s="289"/>
      <c r="G73" s="289"/>
      <c r="H73" s="448"/>
      <c r="I73" s="449"/>
      <c r="J73" s="311">
        <v>25.5</v>
      </c>
      <c r="K73" s="311"/>
    </row>
    <row r="74" spans="1:11" ht="12.75" outlineLevel="1">
      <c r="A74" s="433" t="s">
        <v>44</v>
      </c>
      <c r="B74" s="434"/>
      <c r="C74" s="434"/>
      <c r="D74" s="434"/>
      <c r="E74" s="435"/>
      <c r="F74" s="289"/>
      <c r="G74" s="289"/>
      <c r="H74" s="448"/>
      <c r="I74" s="449"/>
      <c r="J74" s="311">
        <v>8.5</v>
      </c>
      <c r="K74" s="311"/>
    </row>
    <row r="75" spans="1:11" ht="12.75" outlineLevel="1">
      <c r="A75" s="433" t="s">
        <v>70</v>
      </c>
      <c r="B75" s="434"/>
      <c r="C75" s="434"/>
      <c r="D75" s="434"/>
      <c r="E75" s="435"/>
      <c r="F75" s="289"/>
      <c r="G75" s="289"/>
      <c r="H75" s="448"/>
      <c r="I75" s="449"/>
      <c r="J75" s="311">
        <v>7.4</v>
      </c>
      <c r="K75" s="311">
        <v>7.4</v>
      </c>
    </row>
    <row r="76" spans="1:11" ht="12.75" outlineLevel="1">
      <c r="A76" s="433" t="s">
        <v>68</v>
      </c>
      <c r="B76" s="434"/>
      <c r="C76" s="434"/>
      <c r="D76" s="434"/>
      <c r="E76" s="435"/>
      <c r="F76" s="289"/>
      <c r="G76" s="289"/>
      <c r="H76" s="448"/>
      <c r="I76" s="449"/>
      <c r="J76" s="311"/>
      <c r="K76" s="311">
        <v>7</v>
      </c>
    </row>
    <row r="77" spans="1:11" ht="12.75" outlineLevel="1">
      <c r="A77" s="433" t="s">
        <v>45</v>
      </c>
      <c r="B77" s="434"/>
      <c r="C77" s="434"/>
      <c r="D77" s="434"/>
      <c r="E77" s="435"/>
      <c r="F77" s="289"/>
      <c r="G77" s="289"/>
      <c r="H77" s="448"/>
      <c r="I77" s="449"/>
      <c r="J77" s="311"/>
      <c r="K77" s="311">
        <v>15.1</v>
      </c>
    </row>
    <row r="78" spans="1:11" ht="12.75" outlineLevel="1">
      <c r="A78" s="436"/>
      <c r="B78" s="437"/>
      <c r="C78" s="437"/>
      <c r="D78" s="437"/>
      <c r="E78" s="438"/>
      <c r="F78" s="289"/>
      <c r="G78" s="289"/>
      <c r="H78" s="448"/>
      <c r="I78" s="449"/>
      <c r="J78" s="311"/>
      <c r="K78" s="311"/>
    </row>
    <row r="79" spans="1:11" ht="12.75" outlineLevel="1">
      <c r="A79" s="436"/>
      <c r="B79" s="437"/>
      <c r="C79" s="437"/>
      <c r="D79" s="437"/>
      <c r="E79" s="438"/>
      <c r="F79" s="289"/>
      <c r="G79" s="289"/>
      <c r="H79" s="448"/>
      <c r="I79" s="449"/>
      <c r="J79" s="311"/>
      <c r="K79" s="311"/>
    </row>
    <row r="80" spans="1:11" ht="12.75" outlineLevel="1">
      <c r="A80" s="436"/>
      <c r="B80" s="437"/>
      <c r="C80" s="437"/>
      <c r="D80" s="437"/>
      <c r="E80" s="438"/>
      <c r="F80" s="321"/>
      <c r="G80" s="290"/>
      <c r="H80" s="448"/>
      <c r="I80" s="449"/>
      <c r="J80" s="322"/>
      <c r="K80" s="313"/>
    </row>
    <row r="81" spans="1:11" ht="12.75" outlineLevel="1">
      <c r="A81" s="436"/>
      <c r="B81" s="437"/>
      <c r="C81" s="437"/>
      <c r="D81" s="437"/>
      <c r="E81" s="438"/>
      <c r="F81" s="321"/>
      <c r="G81" s="290"/>
      <c r="H81" s="448"/>
      <c r="I81" s="449"/>
      <c r="J81" s="322"/>
      <c r="K81" s="313"/>
    </row>
    <row r="82" spans="1:11" ht="12.75" outlineLevel="1">
      <c r="A82" s="436"/>
      <c r="B82" s="437"/>
      <c r="C82" s="437"/>
      <c r="D82" s="437"/>
      <c r="E82" s="438"/>
      <c r="F82" s="321"/>
      <c r="G82" s="290"/>
      <c r="H82" s="448"/>
      <c r="I82" s="449"/>
      <c r="J82" s="322"/>
      <c r="K82" s="313"/>
    </row>
    <row r="83" spans="1:11" ht="12.75" outlineLevel="1">
      <c r="A83" s="436"/>
      <c r="B83" s="437"/>
      <c r="C83" s="437"/>
      <c r="D83" s="437"/>
      <c r="E83" s="438"/>
      <c r="F83" s="323"/>
      <c r="G83" s="291"/>
      <c r="H83" s="448"/>
      <c r="I83" s="449"/>
      <c r="J83" s="324"/>
      <c r="K83" s="315"/>
    </row>
    <row r="84" spans="1:11" ht="12.75" outlineLevel="1">
      <c r="A84" s="439" t="s">
        <v>3</v>
      </c>
      <c r="B84" s="440"/>
      <c r="C84" s="440"/>
      <c r="D84" s="440"/>
      <c r="E84" s="441"/>
      <c r="F84" s="325">
        <f>SUM(F68:F83)</f>
        <v>0</v>
      </c>
      <c r="G84" s="326">
        <f>SUM(G68:G83)</f>
        <v>0</v>
      </c>
      <c r="H84" s="452"/>
      <c r="I84" s="453"/>
      <c r="J84" s="327">
        <f>SUM(J68:J83)</f>
        <v>131.20000000000002</v>
      </c>
      <c r="K84" s="328">
        <f>SUM(K68:K83)</f>
        <v>29.5</v>
      </c>
    </row>
    <row r="85" spans="1:11" ht="12.75" outlineLevel="1">
      <c r="A85" s="442" t="s">
        <v>56</v>
      </c>
      <c r="B85" s="443"/>
      <c r="C85" s="443"/>
      <c r="D85" s="443"/>
      <c r="E85" s="443"/>
      <c r="F85" s="443"/>
      <c r="G85" s="216">
        <f>IF(C3=0,0,((D6*(C3-1))+D5)/C3)</f>
        <v>0</v>
      </c>
      <c r="H85" s="428"/>
      <c r="I85" s="428"/>
      <c r="J85" s="422"/>
      <c r="K85" s="216">
        <f>((H6*(4-1))+H5)/4</f>
        <v>17</v>
      </c>
    </row>
    <row r="86" spans="1:11" ht="12.75" outlineLevel="1">
      <c r="A86" s="395" t="s">
        <v>78</v>
      </c>
      <c r="B86" s="396"/>
      <c r="C86" s="396"/>
      <c r="D86" s="396"/>
      <c r="E86" s="396"/>
      <c r="F86" s="396"/>
      <c r="G86" s="397">
        <f>IF(G85=0,0,G66/G85/1000)</f>
        <v>0</v>
      </c>
      <c r="H86" s="398"/>
      <c r="I86" s="398"/>
      <c r="J86" s="398"/>
      <c r="K86" s="399">
        <f>K66/K85/1000</f>
        <v>0.016043676470588235</v>
      </c>
    </row>
  </sheetData>
  <sheetProtection sheet="1"/>
  <mergeCells count="41">
    <mergeCell ref="A85:F85"/>
    <mergeCell ref="A83:E83"/>
    <mergeCell ref="H83:I83"/>
    <mergeCell ref="A84:E84"/>
    <mergeCell ref="H84:I84"/>
    <mergeCell ref="A81:E81"/>
    <mergeCell ref="H81:I81"/>
    <mergeCell ref="A82:E82"/>
    <mergeCell ref="H82:I82"/>
    <mergeCell ref="A80:E80"/>
    <mergeCell ref="H80:I80"/>
    <mergeCell ref="H77:I77"/>
    <mergeCell ref="H78:I78"/>
    <mergeCell ref="H74:I74"/>
    <mergeCell ref="A68:E68"/>
    <mergeCell ref="A69:E69"/>
    <mergeCell ref="H85:J85"/>
    <mergeCell ref="H72:I72"/>
    <mergeCell ref="H71:I71"/>
    <mergeCell ref="H73:I73"/>
    <mergeCell ref="H79:I79"/>
    <mergeCell ref="H75:I75"/>
    <mergeCell ref="H76:I76"/>
    <mergeCell ref="D1:G1"/>
    <mergeCell ref="A66:F66"/>
    <mergeCell ref="H66:J66"/>
    <mergeCell ref="A67:E67"/>
    <mergeCell ref="H67:I67"/>
    <mergeCell ref="A70:E70"/>
    <mergeCell ref="H68:I68"/>
    <mergeCell ref="H69:I69"/>
    <mergeCell ref="H70:I70"/>
    <mergeCell ref="A71:E71"/>
    <mergeCell ref="A72:E72"/>
    <mergeCell ref="A77:E77"/>
    <mergeCell ref="A78:E78"/>
    <mergeCell ref="A79:E79"/>
    <mergeCell ref="A73:E73"/>
    <mergeCell ref="A74:E74"/>
    <mergeCell ref="A75:E75"/>
    <mergeCell ref="A76:E76"/>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V70"/>
  <sheetViews>
    <sheetView showGridLines="0" showZeros="0" zoomScalePageLayoutView="0" workbookViewId="0" topLeftCell="A1">
      <selection activeCell="A73" sqref="A73"/>
    </sheetView>
  </sheetViews>
  <sheetFormatPr defaultColWidth="9.140625" defaultRowHeight="12.75" outlineLevelRow="1"/>
  <cols>
    <col min="1" max="1" width="38.8515625" style="0" customWidth="1"/>
    <col min="2" max="4" width="10.7109375" style="0" customWidth="1"/>
    <col min="5" max="5" width="12.140625" style="0" customWidth="1"/>
    <col min="6" max="8" width="10.7109375" style="0" customWidth="1"/>
    <col min="9" max="9" width="12.140625" style="0" customWidth="1"/>
    <col min="10" max="10" width="33.7109375" style="0" customWidth="1"/>
    <col min="11" max="11" width="9.57421875" style="0" customWidth="1"/>
  </cols>
  <sheetData>
    <row r="1" spans="1:10" ht="30">
      <c r="A1" s="1" t="str">
        <f>'karjamaa-1'!A1</f>
        <v>KARJAMAA</v>
      </c>
      <c r="B1" s="456"/>
      <c r="C1" s="456"/>
      <c r="D1" s="384" t="str">
        <f>'karjamaa-1'!C1</f>
        <v>näide 1</v>
      </c>
      <c r="E1" s="385"/>
      <c r="F1" s="457"/>
      <c r="G1" s="457"/>
      <c r="H1" s="384" t="str">
        <f>'karjamaa-2'!C1</f>
        <v>näide 2</v>
      </c>
      <c r="I1" s="379"/>
      <c r="J1" s="38"/>
    </row>
    <row r="2" spans="1:9" ht="12.75">
      <c r="A2" s="19"/>
      <c r="B2" s="3"/>
      <c r="C2" s="4"/>
      <c r="D2" s="5" t="s">
        <v>59</v>
      </c>
      <c r="E2" s="6" t="s">
        <v>77</v>
      </c>
      <c r="F2" s="3"/>
      <c r="G2" s="4"/>
      <c r="H2" s="5" t="s">
        <v>59</v>
      </c>
      <c r="I2" s="6" t="s">
        <v>77</v>
      </c>
    </row>
    <row r="3" spans="1:9" s="16" customFormat="1" ht="12.75">
      <c r="A3" s="168" t="s">
        <v>46</v>
      </c>
      <c r="B3" s="189">
        <f>'karjamaa-1'!C3</f>
        <v>0</v>
      </c>
      <c r="C3" s="186"/>
      <c r="D3" s="187"/>
      <c r="E3" s="188"/>
      <c r="F3" s="189">
        <f>'karjamaa-2'!C3</f>
        <v>0</v>
      </c>
      <c r="G3" s="186"/>
      <c r="H3" s="187"/>
      <c r="I3" s="188"/>
    </row>
    <row r="4" spans="1:9" ht="12.75">
      <c r="A4" s="22" t="s">
        <v>0</v>
      </c>
      <c r="B4" s="8"/>
      <c r="C4" s="9" t="s">
        <v>1</v>
      </c>
      <c r="D4" s="10"/>
      <c r="E4" s="11"/>
      <c r="F4" s="8"/>
      <c r="G4" s="9" t="s">
        <v>1</v>
      </c>
      <c r="H4" s="10"/>
      <c r="I4" s="11"/>
    </row>
    <row r="5" spans="1:9" ht="12.75">
      <c r="A5" s="99" t="str">
        <f>'karjamaa-1'!A5</f>
        <v>Saak rajamisaastal</v>
      </c>
      <c r="B5" s="226">
        <f>'karjamaa-1'!D5</f>
        <v>0</v>
      </c>
      <c r="C5" s="102" t="str">
        <f>'karjamaa-1'!E5</f>
        <v>t/ha</v>
      </c>
      <c r="D5" s="103"/>
      <c r="E5" s="103"/>
      <c r="F5" s="226">
        <f>'karjamaa-2'!D5</f>
        <v>0</v>
      </c>
      <c r="G5" s="102" t="str">
        <f>'karjamaa-2'!I5</f>
        <v>t/ha</v>
      </c>
      <c r="H5" s="103"/>
      <c r="I5" s="111"/>
    </row>
    <row r="6" spans="1:10" ht="12.75">
      <c r="A6" s="20" t="str">
        <f>'karjamaa-1'!A6</f>
        <v>Saak kasutusaastal</v>
      </c>
      <c r="B6" s="226">
        <f>'karjamaa-1'!D6</f>
        <v>0</v>
      </c>
      <c r="C6" s="41" t="str">
        <f>'karjamaa-1'!E6</f>
        <v>t/ha</v>
      </c>
      <c r="D6" s="103"/>
      <c r="E6" s="103"/>
      <c r="F6" s="227">
        <f>'karjamaa-2'!D6</f>
        <v>0</v>
      </c>
      <c r="G6" s="112" t="str">
        <f>'karjamaa-2'!I6</f>
        <v>t/ha</v>
      </c>
      <c r="H6" s="113"/>
      <c r="I6" s="114"/>
      <c r="J6" s="13"/>
    </row>
    <row r="7" spans="1:10" ht="12.75">
      <c r="A7" s="22" t="s">
        <v>15</v>
      </c>
      <c r="B7" s="245"/>
      <c r="C7" s="246"/>
      <c r="D7" s="247"/>
      <c r="E7" s="176"/>
      <c r="F7" s="245"/>
      <c r="G7" s="246"/>
      <c r="H7" s="247"/>
      <c r="I7" s="48"/>
      <c r="J7" s="13"/>
    </row>
    <row r="8" spans="1:9" ht="12.75">
      <c r="A8" s="99">
        <f>'karjamaa-1'!A8</f>
        <v>0</v>
      </c>
      <c r="B8" s="152"/>
      <c r="C8" s="148"/>
      <c r="D8" s="147"/>
      <c r="E8" s="301">
        <f>'karjamaa-1'!G8</f>
        <v>0</v>
      </c>
      <c r="F8" s="329"/>
      <c r="G8" s="330"/>
      <c r="H8" s="331"/>
      <c r="I8" s="277">
        <f>'karjamaa-2'!G8</f>
        <v>0</v>
      </c>
    </row>
    <row r="9" spans="1:9" ht="12.75">
      <c r="A9" s="232">
        <f>'karjamaa-1'!A9</f>
        <v>0</v>
      </c>
      <c r="B9" s="151"/>
      <c r="C9" s="146"/>
      <c r="D9" s="145"/>
      <c r="E9" s="277">
        <f>'karjamaa-1'!G9</f>
        <v>0</v>
      </c>
      <c r="F9" s="332"/>
      <c r="G9" s="333"/>
      <c r="H9" s="334"/>
      <c r="I9" s="277">
        <f>'karjamaa-2'!G9</f>
        <v>0</v>
      </c>
    </row>
    <row r="10" spans="1:9" ht="12.75">
      <c r="A10" s="232">
        <f>'karjamaa-1'!A10</f>
        <v>0</v>
      </c>
      <c r="B10" s="152"/>
      <c r="C10" s="148"/>
      <c r="D10" s="147"/>
      <c r="E10" s="277">
        <f>'karjamaa-1'!G10</f>
        <v>0</v>
      </c>
      <c r="F10" s="329"/>
      <c r="G10" s="330"/>
      <c r="H10" s="331"/>
      <c r="I10" s="277">
        <f>'karjamaa-2'!G10</f>
        <v>0</v>
      </c>
    </row>
    <row r="11" spans="1:9" ht="12.75">
      <c r="A11" s="232">
        <f>'karjamaa-1'!A11</f>
        <v>0</v>
      </c>
      <c r="B11" s="151"/>
      <c r="C11" s="146"/>
      <c r="D11" s="145"/>
      <c r="E11" s="277">
        <f>'karjamaa-1'!G11</f>
        <v>0</v>
      </c>
      <c r="F11" s="332"/>
      <c r="G11" s="333"/>
      <c r="H11" s="334"/>
      <c r="I11" s="277">
        <f>'karjamaa-2'!G11</f>
        <v>0</v>
      </c>
    </row>
    <row r="12" spans="1:9" ht="12.75">
      <c r="A12" s="233">
        <f>'karjamaa-1'!A12</f>
        <v>0</v>
      </c>
      <c r="B12" s="152"/>
      <c r="C12" s="148"/>
      <c r="D12" s="147"/>
      <c r="E12" s="335">
        <f>'karjamaa-1'!G12</f>
        <v>0</v>
      </c>
      <c r="F12" s="329"/>
      <c r="G12" s="330"/>
      <c r="H12" s="331"/>
      <c r="I12" s="335">
        <f>'karjamaa-2'!G12</f>
        <v>0</v>
      </c>
    </row>
    <row r="13" spans="1:9" ht="12.75">
      <c r="A13" s="231">
        <f>'karjamaa-1'!A13</f>
        <v>0</v>
      </c>
      <c r="B13" s="228"/>
      <c r="C13" s="229"/>
      <c r="D13" s="230"/>
      <c r="E13" s="336">
        <f>'karjamaa-1'!G13</f>
        <v>0</v>
      </c>
      <c r="F13" s="337"/>
      <c r="G13" s="338"/>
      <c r="H13" s="339"/>
      <c r="I13" s="336">
        <f>'karjamaa-2'!G13</f>
        <v>0</v>
      </c>
    </row>
    <row r="14" spans="1:9" ht="12.75">
      <c r="A14" s="21" t="s">
        <v>19</v>
      </c>
      <c r="B14" s="153"/>
      <c r="C14" s="154"/>
      <c r="D14" s="155"/>
      <c r="E14" s="280">
        <f>SUM(E5:E12)</f>
        <v>0</v>
      </c>
      <c r="F14" s="340"/>
      <c r="G14" s="341"/>
      <c r="H14" s="342"/>
      <c r="I14" s="343">
        <f>SUM(I5:I12)</f>
        <v>0</v>
      </c>
    </row>
    <row r="15" spans="1:9" ht="12.75">
      <c r="A15" s="27" t="s">
        <v>2</v>
      </c>
      <c r="B15" s="58"/>
      <c r="C15" s="46"/>
      <c r="D15" s="25"/>
      <c r="E15" s="281"/>
      <c r="F15" s="344"/>
      <c r="G15" s="345"/>
      <c r="H15" s="346"/>
      <c r="I15" s="281"/>
    </row>
    <row r="16" spans="1:10" ht="12.75">
      <c r="A16" s="29" t="str">
        <f>'karjamaa-1'!A16</f>
        <v>Seemnesegu</v>
      </c>
      <c r="B16" s="70">
        <f>'karjamaa-1'!D16</f>
        <v>0</v>
      </c>
      <c r="C16" s="55" t="s">
        <v>9</v>
      </c>
      <c r="D16" s="71">
        <f>'karjamaa-1'!F16</f>
        <v>0</v>
      </c>
      <c r="E16" s="347">
        <f>'karjamaa-1'!G16</f>
        <v>0</v>
      </c>
      <c r="F16" s="70">
        <f>'karjamaa-2'!D16</f>
        <v>0</v>
      </c>
      <c r="G16" s="55" t="s">
        <v>9</v>
      </c>
      <c r="H16" s="71">
        <f>'karjamaa-2'!F16</f>
        <v>0</v>
      </c>
      <c r="I16" s="350">
        <f>'karjamaa-2'!G16</f>
        <v>0</v>
      </c>
      <c r="J16" s="13"/>
    </row>
    <row r="17" spans="1:11" ht="12.75">
      <c r="A17" s="22" t="s">
        <v>13</v>
      </c>
      <c r="B17" s="68"/>
      <c r="C17" s="46"/>
      <c r="D17" s="116"/>
      <c r="E17" s="348"/>
      <c r="F17" s="68"/>
      <c r="G17" s="46"/>
      <c r="H17" s="116"/>
      <c r="I17" s="348"/>
      <c r="J17" s="15"/>
      <c r="K17" s="15"/>
    </row>
    <row r="18" spans="1:11" ht="12.75">
      <c r="A18" s="117" t="s">
        <v>11</v>
      </c>
      <c r="B18" s="91">
        <f>'karjamaa-1'!D26</f>
        <v>0</v>
      </c>
      <c r="C18" s="87" t="s">
        <v>9</v>
      </c>
      <c r="D18" s="92">
        <f>'karjamaa-1'!F26</f>
        <v>0</v>
      </c>
      <c r="E18" s="349">
        <f>'karjamaa-1'!G26</f>
        <v>0</v>
      </c>
      <c r="F18" s="91">
        <f>'karjamaa-2'!D26</f>
        <v>0</v>
      </c>
      <c r="G18" s="87" t="s">
        <v>9</v>
      </c>
      <c r="H18" s="92">
        <f>'karjamaa-2'!F26</f>
        <v>0</v>
      </c>
      <c r="I18" s="352">
        <f>'karjamaa-2'!G26</f>
        <v>0</v>
      </c>
      <c r="J18" s="13"/>
      <c r="K18" s="15"/>
    </row>
    <row r="19" spans="1:11" ht="12.75">
      <c r="A19" s="119" t="s">
        <v>11</v>
      </c>
      <c r="B19" s="124">
        <f>'karjamaa-1'!D28</f>
        <v>0</v>
      </c>
      <c r="C19" s="55" t="s">
        <v>9</v>
      </c>
      <c r="D19" s="71">
        <f>'karjamaa-1'!F28</f>
        <v>0</v>
      </c>
      <c r="E19" s="350">
        <f>'karjamaa-1'!G28</f>
        <v>0</v>
      </c>
      <c r="F19" s="124">
        <f>'karjamaa-2'!D28</f>
        <v>0</v>
      </c>
      <c r="G19" s="55" t="s">
        <v>9</v>
      </c>
      <c r="H19" s="71">
        <f>'karjamaa-2'!F28</f>
        <v>0</v>
      </c>
      <c r="I19" s="350">
        <f>'karjamaa-2'!G28</f>
        <v>0</v>
      </c>
      <c r="J19" s="13"/>
      <c r="K19" s="15"/>
    </row>
    <row r="20" spans="1:11" ht="12.75">
      <c r="A20" s="33" t="s">
        <v>8</v>
      </c>
      <c r="B20" s="125"/>
      <c r="C20" s="46"/>
      <c r="D20" s="116"/>
      <c r="E20" s="348"/>
      <c r="F20" s="125"/>
      <c r="G20" s="46"/>
      <c r="H20" s="116"/>
      <c r="I20" s="348"/>
      <c r="J20" s="15"/>
      <c r="K20" s="15"/>
    </row>
    <row r="21" spans="1:11" ht="12.75">
      <c r="A21" s="120" t="s">
        <v>16</v>
      </c>
      <c r="B21" s="91">
        <f>'karjamaa-1'!D31</f>
        <v>0</v>
      </c>
      <c r="C21" s="87" t="s">
        <v>9</v>
      </c>
      <c r="D21" s="92">
        <f>'karjamaa-1'!F31</f>
        <v>0</v>
      </c>
      <c r="E21" s="349">
        <f>'karjamaa-1'!G31</f>
        <v>0</v>
      </c>
      <c r="F21" s="91">
        <f>'karjamaa-2'!D31</f>
        <v>0</v>
      </c>
      <c r="G21" s="87" t="s">
        <v>9</v>
      </c>
      <c r="H21" s="92">
        <f>'karjamaa-2'!F31</f>
        <v>0</v>
      </c>
      <c r="I21" s="352">
        <f>'karjamaa-2'!G31</f>
        <v>0</v>
      </c>
      <c r="J21" s="137"/>
      <c r="K21" s="15"/>
    </row>
    <row r="22" spans="1:10" ht="12.75">
      <c r="A22" s="84" t="s">
        <v>17</v>
      </c>
      <c r="B22" s="91">
        <f>'karjamaa-1'!D32</f>
        <v>0</v>
      </c>
      <c r="C22" s="87" t="s">
        <v>9</v>
      </c>
      <c r="D22" s="92">
        <f>'karjamaa-1'!F32</f>
        <v>0</v>
      </c>
      <c r="E22" s="349">
        <f>'karjamaa-1'!G32</f>
        <v>0</v>
      </c>
      <c r="F22" s="91">
        <f>'karjamaa-2'!D32</f>
        <v>0</v>
      </c>
      <c r="G22" s="87" t="s">
        <v>9</v>
      </c>
      <c r="H22" s="92">
        <f>'karjamaa-2'!F32</f>
        <v>0</v>
      </c>
      <c r="I22" s="352">
        <f>'karjamaa-2'!G32</f>
        <v>0</v>
      </c>
      <c r="J22" s="137"/>
    </row>
    <row r="23" spans="1:10" ht="12.75">
      <c r="A23" s="28" t="s">
        <v>18</v>
      </c>
      <c r="B23" s="69">
        <f>'karjamaa-1'!D33</f>
        <v>0</v>
      </c>
      <c r="C23" s="61" t="s">
        <v>9</v>
      </c>
      <c r="D23" s="63">
        <f>'karjamaa-1'!F33</f>
        <v>0</v>
      </c>
      <c r="E23" s="351">
        <f>'karjamaa-1'!G33</f>
        <v>0</v>
      </c>
      <c r="F23" s="69">
        <f>'karjamaa-2'!D33</f>
        <v>0</v>
      </c>
      <c r="G23" s="61" t="s">
        <v>9</v>
      </c>
      <c r="H23" s="63">
        <f>'karjamaa-2'!F33</f>
        <v>0</v>
      </c>
      <c r="I23" s="354">
        <f>'karjamaa-2'!G33</f>
        <v>0</v>
      </c>
      <c r="J23" s="138"/>
    </row>
    <row r="24" spans="1:11" ht="12.75">
      <c r="A24" s="109" t="s">
        <v>8</v>
      </c>
      <c r="B24" s="68"/>
      <c r="C24" s="46"/>
      <c r="D24" s="116"/>
      <c r="E24" s="348"/>
      <c r="F24" s="125"/>
      <c r="G24" s="46"/>
      <c r="H24" s="116"/>
      <c r="I24" s="355"/>
      <c r="J24" s="15"/>
      <c r="K24" s="15"/>
    </row>
    <row r="25" spans="1:11" ht="12.75">
      <c r="A25" s="31" t="s">
        <v>16</v>
      </c>
      <c r="B25" s="86">
        <f>'karjamaa-1'!D35</f>
        <v>0</v>
      </c>
      <c r="C25" s="87" t="s">
        <v>9</v>
      </c>
      <c r="D25" s="92">
        <f>'karjamaa-1'!F35</f>
        <v>0</v>
      </c>
      <c r="E25" s="349">
        <f>'karjamaa-1'!G35</f>
        <v>0</v>
      </c>
      <c r="F25" s="91">
        <f>'karjamaa-2'!D35</f>
        <v>0</v>
      </c>
      <c r="G25" s="87" t="s">
        <v>9</v>
      </c>
      <c r="H25" s="92">
        <f>'karjamaa-2'!F35</f>
        <v>0</v>
      </c>
      <c r="I25" s="352">
        <f>'karjamaa-2'!G35</f>
        <v>0</v>
      </c>
      <c r="J25" s="15"/>
      <c r="K25" s="15"/>
    </row>
    <row r="26" spans="1:10" ht="12.75">
      <c r="A26" s="84" t="s">
        <v>17</v>
      </c>
      <c r="B26" s="91">
        <f>'karjamaa-1'!D36</f>
        <v>0</v>
      </c>
      <c r="C26" s="87" t="s">
        <v>9</v>
      </c>
      <c r="D26" s="92">
        <f>'karjamaa-1'!F36</f>
        <v>0</v>
      </c>
      <c r="E26" s="349">
        <f>'karjamaa-1'!G36</f>
        <v>0</v>
      </c>
      <c r="F26" s="91">
        <f>'karjamaa-2'!D36</f>
        <v>0</v>
      </c>
      <c r="G26" s="87" t="s">
        <v>9</v>
      </c>
      <c r="H26" s="92">
        <f>'karjamaa-2'!F36</f>
        <v>0</v>
      </c>
      <c r="I26" s="352">
        <f>'karjamaa-2'!G36</f>
        <v>0</v>
      </c>
      <c r="J26" s="15"/>
    </row>
    <row r="27" spans="1:9" ht="12.75">
      <c r="A27" s="34" t="s">
        <v>18</v>
      </c>
      <c r="B27" s="124">
        <f>'karjamaa-1'!D37</f>
        <v>0</v>
      </c>
      <c r="C27" s="55" t="s">
        <v>9</v>
      </c>
      <c r="D27" s="71">
        <f>'karjamaa-1'!F37</f>
        <v>0</v>
      </c>
      <c r="E27" s="347">
        <f>'karjamaa-1'!G37</f>
        <v>0</v>
      </c>
      <c r="F27" s="124">
        <f>'karjamaa-2'!D37</f>
        <v>0</v>
      </c>
      <c r="G27" s="55" t="s">
        <v>9</v>
      </c>
      <c r="H27" s="71">
        <f>'karjamaa-2'!F37</f>
        <v>0</v>
      </c>
      <c r="I27" s="350">
        <f>'karjamaa-2'!G37</f>
        <v>0</v>
      </c>
    </row>
    <row r="28" spans="1:9" ht="12.75">
      <c r="A28" s="22" t="s">
        <v>14</v>
      </c>
      <c r="B28" s="68"/>
      <c r="C28" s="46"/>
      <c r="D28" s="116"/>
      <c r="E28" s="348"/>
      <c r="F28" s="68"/>
      <c r="G28" s="46"/>
      <c r="H28" s="116"/>
      <c r="I28" s="348"/>
    </row>
    <row r="29" spans="1:11" ht="12.75">
      <c r="A29" s="117"/>
      <c r="B29" s="86">
        <f>'karjamaa-1'!D41</f>
        <v>0</v>
      </c>
      <c r="C29" s="234" t="str">
        <f>'karjamaa-1'!E41</f>
        <v>kord</v>
      </c>
      <c r="D29" s="92">
        <f>'karjamaa-1'!F41</f>
        <v>0</v>
      </c>
      <c r="E29" s="352">
        <f>'karjamaa-1'!G41</f>
        <v>0</v>
      </c>
      <c r="F29" s="86">
        <f>'karjamaa-2'!D41</f>
        <v>0</v>
      </c>
      <c r="G29" s="234" t="str">
        <f>'karjamaa-2'!E41</f>
        <v>kord</v>
      </c>
      <c r="H29" s="92">
        <f>'karjamaa-2'!F41</f>
        <v>0</v>
      </c>
      <c r="I29" s="352">
        <f>'karjamaa-2'!G41</f>
        <v>0</v>
      </c>
      <c r="K29" s="14"/>
    </row>
    <row r="30" spans="1:11" ht="12.75">
      <c r="A30" s="39"/>
      <c r="B30" s="70">
        <f>'karjamaa-1'!D43</f>
        <v>0</v>
      </c>
      <c r="C30" s="235" t="str">
        <f>'karjamaa-1'!E43</f>
        <v>kord</v>
      </c>
      <c r="D30" s="71">
        <f>'karjamaa-1'!F43</f>
        <v>0</v>
      </c>
      <c r="E30" s="350">
        <f>'karjamaa-1'!G43</f>
        <v>0</v>
      </c>
      <c r="F30" s="70">
        <f>'karjamaa-2'!D43</f>
        <v>0</v>
      </c>
      <c r="G30" s="235" t="str">
        <f>'karjamaa-2'!E43</f>
        <v>kord</v>
      </c>
      <c r="H30" s="71">
        <f>'karjamaa-2'!F43</f>
        <v>0</v>
      </c>
      <c r="I30" s="350">
        <f>'karjamaa-2'!G43</f>
        <v>0</v>
      </c>
      <c r="J30" s="14"/>
      <c r="K30" s="14"/>
    </row>
    <row r="31" spans="1:11" ht="12.75">
      <c r="A31" s="65" t="str">
        <f>'karjamaa-1'!A44</f>
        <v>Masinatööd rajamisaastal</v>
      </c>
      <c r="B31" s="70"/>
      <c r="C31" s="121"/>
      <c r="D31" s="71"/>
      <c r="E31" s="350">
        <f>'karjamaa-1'!G44</f>
        <v>0</v>
      </c>
      <c r="F31" s="207"/>
      <c r="G31" s="208"/>
      <c r="H31" s="71"/>
      <c r="I31" s="350">
        <f>'karjamaa-2'!G44</f>
        <v>0</v>
      </c>
      <c r="J31" s="14"/>
      <c r="K31" s="14"/>
    </row>
    <row r="32" spans="1:11" ht="12.75">
      <c r="A32" s="65" t="str">
        <f>'karjamaa-1'!A45</f>
        <v>Rajamiskulud KOKKU</v>
      </c>
      <c r="B32" s="118"/>
      <c r="C32" s="182"/>
      <c r="D32" s="173"/>
      <c r="E32" s="173">
        <f>'karjamaa-1'!G45</f>
        <v>0</v>
      </c>
      <c r="F32" s="209"/>
      <c r="G32" s="210"/>
      <c r="H32" s="173"/>
      <c r="I32" s="356">
        <f>'karjamaa-2'!G45</f>
        <v>0</v>
      </c>
      <c r="J32" s="14"/>
      <c r="K32" s="14"/>
    </row>
    <row r="33" spans="1:11" ht="12.75">
      <c r="A33" s="65" t="str">
        <f>'karjamaa-1'!A46</f>
        <v>Rajamiskulud aastas</v>
      </c>
      <c r="B33" s="118"/>
      <c r="C33" s="182"/>
      <c r="D33" s="173"/>
      <c r="E33" s="173">
        <f>'karjamaa-1'!G46</f>
        <v>0</v>
      </c>
      <c r="F33" s="209"/>
      <c r="G33" s="210"/>
      <c r="H33" s="173"/>
      <c r="I33" s="356">
        <f>'karjamaa-2'!G46</f>
        <v>0</v>
      </c>
      <c r="J33" s="14"/>
      <c r="K33" s="14"/>
    </row>
    <row r="34" spans="1:11" ht="12.75">
      <c r="A34" s="65" t="str">
        <f>'karjamaa-1'!A47</f>
        <v>Väetamine kasutusaastal</v>
      </c>
      <c r="B34" s="62"/>
      <c r="C34" s="122"/>
      <c r="D34" s="63"/>
      <c r="E34" s="63"/>
      <c r="F34" s="62"/>
      <c r="G34" s="122"/>
      <c r="H34" s="63"/>
      <c r="I34" s="354"/>
      <c r="J34" s="14"/>
      <c r="K34" s="14"/>
    </row>
    <row r="35" spans="1:11" ht="12.75">
      <c r="A35" s="117" t="s">
        <v>11</v>
      </c>
      <c r="B35" s="91">
        <f>'karjamaa-1'!D50</f>
        <v>0</v>
      </c>
      <c r="C35" s="87" t="s">
        <v>9</v>
      </c>
      <c r="D35" s="92">
        <f>'karjamaa-1'!F50</f>
        <v>0</v>
      </c>
      <c r="E35" s="349">
        <f>'karjamaa-1'!G50</f>
        <v>0</v>
      </c>
      <c r="F35" s="91">
        <f>'karjamaa-2'!D50</f>
        <v>0</v>
      </c>
      <c r="G35" s="87" t="s">
        <v>9</v>
      </c>
      <c r="H35" s="92">
        <f>'karjamaa-2'!F50</f>
        <v>0</v>
      </c>
      <c r="I35" s="352">
        <f>'karjamaa-2'!G50</f>
        <v>0</v>
      </c>
      <c r="J35" s="13"/>
      <c r="K35" s="15"/>
    </row>
    <row r="36" spans="1:11" ht="12.75">
      <c r="A36" s="119" t="s">
        <v>11</v>
      </c>
      <c r="B36" s="124">
        <f>'karjamaa-1'!D52</f>
        <v>0</v>
      </c>
      <c r="C36" s="55" t="s">
        <v>9</v>
      </c>
      <c r="D36" s="71">
        <f>'karjamaa-1'!F52</f>
        <v>0</v>
      </c>
      <c r="E36" s="350">
        <f>'karjamaa-1'!G52</f>
        <v>0</v>
      </c>
      <c r="F36" s="124">
        <f>'karjamaa-2'!D52</f>
        <v>0</v>
      </c>
      <c r="G36" s="55" t="s">
        <v>9</v>
      </c>
      <c r="H36" s="71">
        <f>'karjamaa-2'!F52</f>
        <v>0</v>
      </c>
      <c r="I36" s="350">
        <f>'karjamaa-2'!G52</f>
        <v>0</v>
      </c>
      <c r="J36" s="13"/>
      <c r="K36" s="15"/>
    </row>
    <row r="37" spans="1:11" ht="12.75">
      <c r="A37" s="33" t="s">
        <v>8</v>
      </c>
      <c r="B37" s="125"/>
      <c r="C37" s="46"/>
      <c r="D37" s="116"/>
      <c r="E37" s="348"/>
      <c r="F37" s="125"/>
      <c r="G37" s="46"/>
      <c r="H37" s="116"/>
      <c r="I37" s="348"/>
      <c r="J37" s="15"/>
      <c r="K37" s="15"/>
    </row>
    <row r="38" spans="1:11" ht="12.75">
      <c r="A38" s="120" t="s">
        <v>16</v>
      </c>
      <c r="B38" s="91">
        <f>'karjamaa-1'!D55</f>
        <v>0</v>
      </c>
      <c r="C38" s="87" t="s">
        <v>9</v>
      </c>
      <c r="D38" s="92">
        <f>'karjamaa-1'!F55</f>
        <v>0</v>
      </c>
      <c r="E38" s="349">
        <f>'karjamaa-1'!G31</f>
        <v>0</v>
      </c>
      <c r="F38" s="91">
        <f>'karjamaa-2'!D55</f>
        <v>0</v>
      </c>
      <c r="G38" s="87" t="s">
        <v>9</v>
      </c>
      <c r="H38" s="92">
        <f>'karjamaa-2'!F55</f>
        <v>0</v>
      </c>
      <c r="I38" s="352">
        <f>'karjamaa-2'!G31</f>
        <v>0</v>
      </c>
      <c r="J38" s="137"/>
      <c r="K38" s="15"/>
    </row>
    <row r="39" spans="1:10" ht="12.75">
      <c r="A39" s="84" t="s">
        <v>17</v>
      </c>
      <c r="B39" s="91">
        <f>'karjamaa-1'!D56</f>
        <v>0</v>
      </c>
      <c r="C39" s="87" t="s">
        <v>9</v>
      </c>
      <c r="D39" s="92">
        <f>'karjamaa-1'!F56</f>
        <v>0</v>
      </c>
      <c r="E39" s="349">
        <f>'karjamaa-1'!G32</f>
        <v>0</v>
      </c>
      <c r="F39" s="91">
        <f>'karjamaa-2'!D56</f>
        <v>0</v>
      </c>
      <c r="G39" s="87" t="s">
        <v>9</v>
      </c>
      <c r="H39" s="92">
        <f>'karjamaa-2'!F56</f>
        <v>0</v>
      </c>
      <c r="I39" s="352">
        <f>'karjamaa-2'!G32</f>
        <v>0</v>
      </c>
      <c r="J39" s="137"/>
    </row>
    <row r="40" spans="1:10" ht="12.75">
      <c r="A40" s="28" t="s">
        <v>18</v>
      </c>
      <c r="B40" s="69">
        <f>'karjamaa-1'!D57</f>
        <v>0</v>
      </c>
      <c r="C40" s="61" t="s">
        <v>9</v>
      </c>
      <c r="D40" s="63">
        <f>'karjamaa-1'!F57</f>
        <v>0</v>
      </c>
      <c r="E40" s="351">
        <f>'karjamaa-1'!G33</f>
        <v>0</v>
      </c>
      <c r="F40" s="69">
        <f>'karjamaa-2'!D57</f>
        <v>0</v>
      </c>
      <c r="G40" s="61" t="s">
        <v>9</v>
      </c>
      <c r="H40" s="63">
        <f>'karjamaa-2'!F57</f>
        <v>0</v>
      </c>
      <c r="I40" s="354">
        <f>'karjamaa-2'!G33</f>
        <v>0</v>
      </c>
      <c r="J40" s="138"/>
    </row>
    <row r="41" spans="1:11" ht="12.75">
      <c r="A41" s="109" t="s">
        <v>8</v>
      </c>
      <c r="B41" s="68"/>
      <c r="C41" s="46"/>
      <c r="D41" s="116"/>
      <c r="E41" s="348"/>
      <c r="F41" s="125"/>
      <c r="G41" s="46"/>
      <c r="H41" s="116"/>
      <c r="I41" s="355"/>
      <c r="J41" s="15"/>
      <c r="K41" s="15"/>
    </row>
    <row r="42" spans="1:11" ht="12.75">
      <c r="A42" s="31" t="s">
        <v>16</v>
      </c>
      <c r="B42" s="86">
        <f>'karjamaa-1'!D59</f>
        <v>0</v>
      </c>
      <c r="C42" s="87" t="s">
        <v>9</v>
      </c>
      <c r="D42" s="92">
        <f>'karjamaa-1'!F59</f>
        <v>0</v>
      </c>
      <c r="E42" s="349">
        <f>'karjamaa-1'!G59</f>
        <v>0</v>
      </c>
      <c r="F42" s="91">
        <f>'karjamaa-2'!D59</f>
        <v>0</v>
      </c>
      <c r="G42" s="87" t="s">
        <v>9</v>
      </c>
      <c r="H42" s="92">
        <f>'karjamaa-2'!F59</f>
        <v>0</v>
      </c>
      <c r="I42" s="352">
        <f>'karjamaa-2'!G59</f>
        <v>0</v>
      </c>
      <c r="J42" s="15"/>
      <c r="K42" s="15"/>
    </row>
    <row r="43" spans="1:10" ht="12.75">
      <c r="A43" s="84" t="s">
        <v>17</v>
      </c>
      <c r="B43" s="91">
        <f>'karjamaa-1'!D60</f>
        <v>0</v>
      </c>
      <c r="C43" s="87" t="s">
        <v>9</v>
      </c>
      <c r="D43" s="92">
        <f>'karjamaa-1'!F60</f>
        <v>0</v>
      </c>
      <c r="E43" s="349">
        <f>'karjamaa-1'!G60</f>
        <v>0</v>
      </c>
      <c r="F43" s="91">
        <f>'karjamaa-2'!D60</f>
        <v>0</v>
      </c>
      <c r="G43" s="87" t="s">
        <v>9</v>
      </c>
      <c r="H43" s="92">
        <f>'karjamaa-2'!F60</f>
        <v>0</v>
      </c>
      <c r="I43" s="352">
        <f>'karjamaa-2'!G60</f>
        <v>0</v>
      </c>
      <c r="J43" s="15"/>
    </row>
    <row r="44" spans="1:9" ht="12.75">
      <c r="A44" s="34" t="s">
        <v>18</v>
      </c>
      <c r="B44" s="124">
        <f>'karjamaa-1'!D61</f>
        <v>0</v>
      </c>
      <c r="C44" s="55" t="s">
        <v>9</v>
      </c>
      <c r="D44" s="71">
        <f>'karjamaa-1'!F61</f>
        <v>0</v>
      </c>
      <c r="E44" s="347">
        <f>'karjamaa-1'!G61</f>
        <v>0</v>
      </c>
      <c r="F44" s="124">
        <f>'karjamaa-2'!D61</f>
        <v>0</v>
      </c>
      <c r="G44" s="55" t="s">
        <v>9</v>
      </c>
      <c r="H44" s="71">
        <f>'karjamaa-2'!F61</f>
        <v>0</v>
      </c>
      <c r="I44" s="350">
        <f>'karjamaa-2'!G61</f>
        <v>0</v>
      </c>
    </row>
    <row r="45" spans="1:9" s="79" customFormat="1" ht="12.75">
      <c r="A45" s="197" t="str">
        <f>'karjamaa-1'!A62</f>
        <v>Masinatööd kasutusaastal</v>
      </c>
      <c r="B45" s="118"/>
      <c r="C45" s="198"/>
      <c r="D45" s="173"/>
      <c r="E45" s="353">
        <f>'karjamaa-1'!G62</f>
        <v>0</v>
      </c>
      <c r="F45" s="172"/>
      <c r="G45" s="198"/>
      <c r="H45" s="173"/>
      <c r="I45" s="356">
        <f>'karjamaa-2'!G62</f>
        <v>0</v>
      </c>
    </row>
    <row r="46" spans="1:9" ht="12.75">
      <c r="A46" s="190">
        <f>'karjamaa-1'!A63</f>
        <v>0</v>
      </c>
      <c r="B46" s="191"/>
      <c r="C46" s="192"/>
      <c r="D46" s="193"/>
      <c r="E46" s="115">
        <f>'karjamaa-1'!G63</f>
        <v>0</v>
      </c>
      <c r="F46" s="194"/>
      <c r="G46" s="192"/>
      <c r="H46" s="193"/>
      <c r="I46" s="236">
        <f>'karjamaa-2'!G63</f>
        <v>0</v>
      </c>
    </row>
    <row r="47" spans="1:9" ht="12.75">
      <c r="A47" s="195">
        <f>'karjamaa-1'!A64</f>
        <v>0</v>
      </c>
      <c r="B47" s="86"/>
      <c r="C47" s="196"/>
      <c r="D47" s="92"/>
      <c r="E47" s="89">
        <f>'karjamaa-1'!G64</f>
        <v>0</v>
      </c>
      <c r="F47" s="91"/>
      <c r="G47" s="196"/>
      <c r="H47" s="92"/>
      <c r="I47" s="111">
        <f>'karjamaa-2'!G64</f>
        <v>0</v>
      </c>
    </row>
    <row r="48" spans="1:9" s="16" customFormat="1" ht="12.75">
      <c r="A48" s="199" t="str">
        <f>'karjamaa-1'!A65</f>
        <v>Kasutusaasta kulud KOKKU</v>
      </c>
      <c r="B48" s="200"/>
      <c r="C48" s="201"/>
      <c r="D48" s="202"/>
      <c r="E48" s="357">
        <f>'karjamaa-1'!G65</f>
        <v>0</v>
      </c>
      <c r="F48" s="358"/>
      <c r="G48" s="359"/>
      <c r="H48" s="360"/>
      <c r="I48" s="361">
        <f>'karjamaa-2'!G65</f>
        <v>0</v>
      </c>
    </row>
    <row r="49" spans="1:9" s="16" customFormat="1" ht="12.75">
      <c r="A49" s="164" t="str">
        <f>'karjamaa-1'!A66</f>
        <v>MUUTUVKULUD AASTA KESKMISELT</v>
      </c>
      <c r="B49" s="203"/>
      <c r="C49" s="204"/>
      <c r="D49" s="205"/>
      <c r="E49" s="362">
        <f>'karjamaa-1'!G66</f>
        <v>0</v>
      </c>
      <c r="F49" s="363"/>
      <c r="G49" s="364"/>
      <c r="H49" s="365"/>
      <c r="I49" s="366">
        <f>'karjamaa-2'!G66</f>
        <v>0</v>
      </c>
    </row>
    <row r="50" spans="1:22" ht="12.75" outlineLevel="1">
      <c r="A50" s="177" t="s">
        <v>23</v>
      </c>
      <c r="B50" s="422"/>
      <c r="C50" s="458"/>
      <c r="D50" s="416" t="s">
        <v>41</v>
      </c>
      <c r="E50" s="308" t="s">
        <v>80</v>
      </c>
      <c r="F50" s="307"/>
      <c r="G50" s="394"/>
      <c r="H50" s="416" t="s">
        <v>41</v>
      </c>
      <c r="I50" s="412" t="s">
        <v>80</v>
      </c>
      <c r="J50" s="79"/>
      <c r="K50" s="16"/>
      <c r="R50" s="16"/>
      <c r="S50" s="16"/>
      <c r="T50" s="16"/>
      <c r="U50" s="16"/>
      <c r="V50" s="16"/>
    </row>
    <row r="51" spans="1:22" ht="12.75" outlineLevel="1">
      <c r="A51" s="388" t="str">
        <f>'karjamaa-1'!A68:E68</f>
        <v>Kõrre koorimine</v>
      </c>
      <c r="B51" s="459"/>
      <c r="C51" s="460"/>
      <c r="D51" s="406">
        <f>'karjamaa-1'!F68</f>
        <v>0</v>
      </c>
      <c r="E51" s="403">
        <f>'karjamaa-1'!G68</f>
        <v>0</v>
      </c>
      <c r="F51" s="369"/>
      <c r="G51" s="410"/>
      <c r="H51" s="417">
        <f>'karjamaa-2'!F68</f>
        <v>0</v>
      </c>
      <c r="I51" s="413">
        <f>'karjamaa-2'!G68</f>
        <v>0</v>
      </c>
      <c r="K51" s="16"/>
      <c r="R51" s="16"/>
      <c r="S51" s="16"/>
      <c r="T51" s="16"/>
      <c r="U51" s="16"/>
      <c r="V51" s="16"/>
    </row>
    <row r="52" spans="1:22" ht="12.75" outlineLevel="1">
      <c r="A52" s="390" t="str">
        <f>'karjamaa-1'!A69:E69</f>
        <v>Kündmine</v>
      </c>
      <c r="B52" s="454"/>
      <c r="C52" s="455"/>
      <c r="D52" s="407">
        <f>'karjamaa-1'!F69</f>
        <v>0</v>
      </c>
      <c r="E52" s="404">
        <f>'karjamaa-1'!G69</f>
        <v>0</v>
      </c>
      <c r="F52" s="370"/>
      <c r="G52" s="411"/>
      <c r="H52" s="418">
        <f>'karjamaa-2'!F69</f>
        <v>0</v>
      </c>
      <c r="I52" s="414">
        <f>'karjamaa-2'!G69</f>
        <v>0</v>
      </c>
      <c r="K52" s="16"/>
      <c r="R52" s="16"/>
      <c r="S52" s="16"/>
      <c r="T52" s="16"/>
      <c r="U52" s="16"/>
      <c r="V52" s="16"/>
    </row>
    <row r="53" spans="1:9" ht="12.75" outlineLevel="1">
      <c r="A53" s="390" t="str">
        <f>'karjamaa-1'!A70:E70</f>
        <v>Kultiveerimine</v>
      </c>
      <c r="B53" s="454"/>
      <c r="C53" s="455"/>
      <c r="D53" s="407">
        <f>'karjamaa-1'!F70</f>
        <v>0</v>
      </c>
      <c r="E53" s="404">
        <f>'karjamaa-1'!G70</f>
        <v>0</v>
      </c>
      <c r="F53" s="370"/>
      <c r="G53" s="411"/>
      <c r="H53" s="418">
        <f>'karjamaa-2'!F70</f>
        <v>0</v>
      </c>
      <c r="I53" s="414">
        <f>'karjamaa-2'!G70</f>
        <v>0</v>
      </c>
    </row>
    <row r="54" spans="1:9" ht="12.75" outlineLevel="1">
      <c r="A54" s="390" t="str">
        <f>'karjamaa-1'!A71:E71</f>
        <v>Kivide koristamine</v>
      </c>
      <c r="B54" s="454"/>
      <c r="C54" s="455"/>
      <c r="D54" s="407">
        <f>'karjamaa-1'!F71</f>
        <v>0</v>
      </c>
      <c r="E54" s="404">
        <f>'karjamaa-1'!G71</f>
        <v>0</v>
      </c>
      <c r="F54" s="370"/>
      <c r="G54" s="411"/>
      <c r="H54" s="418">
        <f>'karjamaa-2'!F71</f>
        <v>0</v>
      </c>
      <c r="I54" s="414">
        <f>'karjamaa-2'!G71</f>
        <v>0</v>
      </c>
    </row>
    <row r="55" spans="1:9" ht="12.75" outlineLevel="1">
      <c r="A55" s="390" t="str">
        <f>'karjamaa-1'!A72:E72</f>
        <v>Libistamine</v>
      </c>
      <c r="B55" s="454"/>
      <c r="C55" s="455"/>
      <c r="D55" s="407">
        <f>'karjamaa-1'!F72</f>
        <v>0</v>
      </c>
      <c r="E55" s="404">
        <f>'karjamaa-1'!G72</f>
        <v>0</v>
      </c>
      <c r="F55" s="370"/>
      <c r="G55" s="411"/>
      <c r="H55" s="418">
        <f>'karjamaa-2'!F72</f>
        <v>0</v>
      </c>
      <c r="I55" s="414">
        <f>'karjamaa-2'!G72</f>
        <v>0</v>
      </c>
    </row>
    <row r="56" spans="1:9" ht="12.75" outlineLevel="1">
      <c r="A56" s="390" t="str">
        <f>'karjamaa-1'!A73:E73</f>
        <v>Seemne vedu ja külvamine</v>
      </c>
      <c r="B56" s="454"/>
      <c r="C56" s="455"/>
      <c r="D56" s="407">
        <f>'karjamaa-1'!F73</f>
        <v>0</v>
      </c>
      <c r="E56" s="404">
        <f>'karjamaa-1'!G73</f>
        <v>0</v>
      </c>
      <c r="F56" s="370"/>
      <c r="G56" s="411"/>
      <c r="H56" s="418">
        <f>'karjamaa-2'!F73</f>
        <v>0</v>
      </c>
      <c r="I56" s="414">
        <f>'karjamaa-2'!G73</f>
        <v>0</v>
      </c>
    </row>
    <row r="57" spans="1:9" ht="12.75" outlineLevel="1">
      <c r="A57" s="390" t="str">
        <f>'karjamaa-1'!A74:E74</f>
        <v>Rullimine</v>
      </c>
      <c r="B57" s="454"/>
      <c r="C57" s="455"/>
      <c r="D57" s="407">
        <f>'karjamaa-1'!F74</f>
        <v>0</v>
      </c>
      <c r="E57" s="404">
        <f>'karjamaa-1'!G74</f>
        <v>0</v>
      </c>
      <c r="F57" s="370"/>
      <c r="G57" s="411"/>
      <c r="H57" s="418">
        <f>'karjamaa-2'!F74</f>
        <v>0</v>
      </c>
      <c r="I57" s="414">
        <f>'karjamaa-2'!G74</f>
        <v>0</v>
      </c>
    </row>
    <row r="58" spans="1:9" ht="12.75" outlineLevel="1">
      <c r="A58" s="390" t="str">
        <f>'karjamaa-1'!A75:E75</f>
        <v>NPK väetise vedu ja külvamine</v>
      </c>
      <c r="B58" s="454"/>
      <c r="C58" s="455"/>
      <c r="D58" s="407">
        <f>'karjamaa-1'!F75</f>
        <v>0</v>
      </c>
      <c r="E58" s="404">
        <f>'karjamaa-1'!G75</f>
        <v>0</v>
      </c>
      <c r="F58" s="370"/>
      <c r="G58" s="411"/>
      <c r="H58" s="418">
        <f>'karjamaa-2'!F75</f>
        <v>0</v>
      </c>
      <c r="I58" s="414">
        <f>'karjamaa-2'!G75</f>
        <v>0</v>
      </c>
    </row>
    <row r="59" spans="1:9" ht="12.75" outlineLevel="1">
      <c r="A59" s="390" t="str">
        <f>'karjamaa-1'!A76:E76</f>
        <v>N väetise vedu ja külvamine</v>
      </c>
      <c r="B59" s="454"/>
      <c r="C59" s="455"/>
      <c r="D59" s="407">
        <f>'karjamaa-1'!F76</f>
        <v>0</v>
      </c>
      <c r="E59" s="404">
        <f>'karjamaa-1'!G76</f>
        <v>0</v>
      </c>
      <c r="F59" s="370"/>
      <c r="G59" s="411"/>
      <c r="H59" s="418">
        <f>'karjamaa-2'!F76</f>
        <v>0</v>
      </c>
      <c r="I59" s="414">
        <f>'karjamaa-2'!G76</f>
        <v>0</v>
      </c>
    </row>
    <row r="60" spans="1:9" ht="12.75" outlineLevel="1">
      <c r="A60" s="390" t="str">
        <f>'karjamaa-1'!A77:E77</f>
        <v>Karjamaa järelniitmine</v>
      </c>
      <c r="B60" s="454"/>
      <c r="C60" s="455"/>
      <c r="D60" s="407">
        <f>'karjamaa-1'!F77</f>
        <v>0</v>
      </c>
      <c r="E60" s="404">
        <f>'karjamaa-1'!G77</f>
        <v>0</v>
      </c>
      <c r="F60" s="370"/>
      <c r="G60" s="411"/>
      <c r="H60" s="418">
        <f>'karjamaa-2'!F77</f>
        <v>0</v>
      </c>
      <c r="I60" s="414">
        <f>'karjamaa-2'!G77</f>
        <v>0</v>
      </c>
    </row>
    <row r="61" spans="1:9" ht="12.75" outlineLevel="1">
      <c r="A61" s="390">
        <f>'karjamaa-1'!A78:E78</f>
        <v>0</v>
      </c>
      <c r="B61" s="454"/>
      <c r="C61" s="455"/>
      <c r="D61" s="407">
        <f>'karjamaa-1'!F78</f>
        <v>0</v>
      </c>
      <c r="E61" s="404">
        <f>'karjamaa-1'!G78</f>
        <v>0</v>
      </c>
      <c r="F61" s="370"/>
      <c r="G61" s="411"/>
      <c r="H61" s="418">
        <f>'karjamaa-2'!F78</f>
        <v>0</v>
      </c>
      <c r="I61" s="414">
        <f>'karjamaa-2'!G78</f>
        <v>0</v>
      </c>
    </row>
    <row r="62" spans="1:9" ht="12.75" outlineLevel="1">
      <c r="A62" s="390">
        <f>'karjamaa-1'!A79:E79</f>
        <v>0</v>
      </c>
      <c r="B62" s="454"/>
      <c r="C62" s="455"/>
      <c r="D62" s="407">
        <f>'karjamaa-1'!F80</f>
        <v>0</v>
      </c>
      <c r="E62" s="404">
        <f>'karjamaa-1'!G80</f>
        <v>0</v>
      </c>
      <c r="F62" s="370"/>
      <c r="G62" s="411"/>
      <c r="H62" s="418">
        <f>'karjamaa-2'!F79</f>
        <v>0</v>
      </c>
      <c r="I62" s="414">
        <f>'karjamaa-2'!G79</f>
        <v>0</v>
      </c>
    </row>
    <row r="63" spans="1:9" ht="12.75" outlineLevel="1">
      <c r="A63" s="390">
        <f>'karjamaa-1'!A80:E80</f>
        <v>0</v>
      </c>
      <c r="B63" s="386"/>
      <c r="C63" s="387"/>
      <c r="D63" s="407"/>
      <c r="E63" s="404"/>
      <c r="F63" s="370"/>
      <c r="G63" s="411"/>
      <c r="H63" s="418"/>
      <c r="I63" s="414"/>
    </row>
    <row r="64" spans="1:10" ht="12.75" outlineLevel="1">
      <c r="A64" s="390">
        <f>'karjamaa-1'!A81:E81</f>
        <v>0</v>
      </c>
      <c r="B64" s="454"/>
      <c r="C64" s="455"/>
      <c r="D64" s="407">
        <f>'karjamaa-1'!F81</f>
        <v>0</v>
      </c>
      <c r="E64" s="404">
        <f>'karjamaa-1'!G81</f>
        <v>0</v>
      </c>
      <c r="F64" s="370"/>
      <c r="G64" s="411"/>
      <c r="H64" s="418">
        <f>'karjamaa-2'!F80</f>
        <v>0</v>
      </c>
      <c r="I64" s="414">
        <f>'karjamaa-2'!G80</f>
        <v>0</v>
      </c>
      <c r="J64" s="79"/>
    </row>
    <row r="65" spans="1:9" ht="12.75" outlineLevel="1">
      <c r="A65" s="390">
        <f>'karjamaa-1'!A82:E82</f>
        <v>0</v>
      </c>
      <c r="B65" s="454"/>
      <c r="C65" s="455"/>
      <c r="D65" s="407">
        <f>'karjamaa-1'!F82</f>
        <v>0</v>
      </c>
      <c r="E65" s="404">
        <f>'karjamaa-1'!G82</f>
        <v>0</v>
      </c>
      <c r="F65" s="370"/>
      <c r="G65" s="411"/>
      <c r="H65" s="418">
        <f>'karjamaa-2'!F81</f>
        <v>0</v>
      </c>
      <c r="I65" s="414">
        <f>'karjamaa-2'!G81</f>
        <v>0</v>
      </c>
    </row>
    <row r="66" spans="1:9" ht="12.75">
      <c r="A66" s="389">
        <f>'karjamaa-1'!A83:E83</f>
        <v>0</v>
      </c>
      <c r="B66" s="238"/>
      <c r="C66" s="239"/>
      <c r="D66" s="408">
        <f>'karjamaa-1'!F83</f>
        <v>0</v>
      </c>
      <c r="E66" s="405">
        <f>'karjamaa-1'!G83</f>
        <v>0</v>
      </c>
      <c r="F66" s="371"/>
      <c r="G66" s="372"/>
      <c r="H66" s="419">
        <f>'karjamaa-2'!F82</f>
        <v>0</v>
      </c>
      <c r="I66" s="415">
        <f>'karjamaa-2'!G82</f>
        <v>0</v>
      </c>
    </row>
    <row r="67" spans="1:9" ht="12.75">
      <c r="A67" s="183" t="str">
        <f>'karjamaa-1'!A84</f>
        <v>Masinatööd kokku</v>
      </c>
      <c r="B67" s="184"/>
      <c r="C67" s="185"/>
      <c r="D67" s="409">
        <f>'karjamaa-1'!F84</f>
        <v>0</v>
      </c>
      <c r="E67" s="373">
        <f>'karjamaa-1'!G84</f>
        <v>0</v>
      </c>
      <c r="F67" s="368"/>
      <c r="G67" s="367"/>
      <c r="H67" s="409">
        <f>'karjamaa-2'!F84</f>
        <v>0</v>
      </c>
      <c r="I67" s="373">
        <f>'karjamaa-2'!G84</f>
        <v>0</v>
      </c>
    </row>
    <row r="68" spans="1:9" ht="15" customHeight="1">
      <c r="A68" s="81" t="str">
        <f>'karjamaa-1'!A85</f>
        <v>KESKMINE SAAK t/ha</v>
      </c>
      <c r="B68" s="82"/>
      <c r="C68" s="82"/>
      <c r="D68" s="82"/>
      <c r="E68" s="219">
        <f>'karjamaa-1'!G85</f>
        <v>0</v>
      </c>
      <c r="F68" s="82"/>
      <c r="G68" s="82"/>
      <c r="H68" s="82"/>
      <c r="I68" s="219">
        <f>'karjamaa-2'!G85</f>
        <v>0</v>
      </c>
    </row>
    <row r="69" spans="1:9" ht="15" customHeight="1">
      <c r="A69" s="393" t="str">
        <f>'karjamaa-1'!A86</f>
        <v>Tootmise omahind 1 kg  tootmiseks (ilma toetuseta)</v>
      </c>
      <c r="B69" s="181"/>
      <c r="C69" s="180"/>
      <c r="D69" s="180"/>
      <c r="E69" s="400">
        <f>'karjamaa-1'!G86</f>
        <v>0</v>
      </c>
      <c r="F69" s="401"/>
      <c r="G69" s="402"/>
      <c r="H69" s="402"/>
      <c r="I69" s="400">
        <f>'karjamaa-2'!G86</f>
        <v>0</v>
      </c>
    </row>
    <row r="70" spans="1:9" ht="12.75">
      <c r="A70" s="2"/>
      <c r="B70" s="2"/>
      <c r="C70" s="2"/>
      <c r="D70" s="2"/>
      <c r="E70" s="2"/>
      <c r="F70" s="2"/>
      <c r="G70" s="2"/>
      <c r="H70" s="2"/>
      <c r="I70" s="2"/>
    </row>
  </sheetData>
  <sheetProtection sheet="1"/>
  <mergeCells count="17">
    <mergeCell ref="F1:G1"/>
    <mergeCell ref="B50:C50"/>
    <mergeCell ref="B51:C51"/>
    <mergeCell ref="B52:C52"/>
    <mergeCell ref="B53:C53"/>
    <mergeCell ref="B54:C54"/>
    <mergeCell ref="B55:C55"/>
    <mergeCell ref="B56:C56"/>
    <mergeCell ref="B57:C57"/>
    <mergeCell ref="B58:C58"/>
    <mergeCell ref="B1:C1"/>
    <mergeCell ref="B59:C59"/>
    <mergeCell ref="B64:C64"/>
    <mergeCell ref="B65:C65"/>
    <mergeCell ref="B62:C62"/>
    <mergeCell ref="B60:C60"/>
    <mergeCell ref="B61:C61"/>
  </mergeCells>
  <printOptions/>
  <pageMargins left="0.55" right="0.42" top="0.48" bottom="0.42" header="0.33" footer="0.2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37"/>
  <sheetViews>
    <sheetView showGridLines="0" showZeros="0" zoomScalePageLayoutView="0" workbookViewId="0" topLeftCell="A1">
      <selection activeCell="G16" sqref="G16"/>
    </sheetView>
  </sheetViews>
  <sheetFormatPr defaultColWidth="9.140625" defaultRowHeight="12.75"/>
  <cols>
    <col min="1" max="1" width="37.421875" style="0" customWidth="1"/>
    <col min="2" max="2" width="33.28125" style="0" customWidth="1"/>
    <col min="3" max="3" width="32.7109375" style="0" customWidth="1"/>
  </cols>
  <sheetData>
    <row r="1" ht="30.75" thickBot="1">
      <c r="A1" s="1" t="str">
        <f>'karjamaa-1'!A1</f>
        <v>KARJAMAA</v>
      </c>
    </row>
    <row r="2" spans="1:3" ht="9.75" customHeight="1">
      <c r="A2" s="129"/>
      <c r="B2" s="461"/>
      <c r="C2" s="462"/>
    </row>
    <row r="3" spans="1:3" ht="15.75">
      <c r="A3" s="130"/>
      <c r="B3" s="391" t="s">
        <v>57</v>
      </c>
      <c r="C3" s="392" t="s">
        <v>58</v>
      </c>
    </row>
    <row r="4" spans="1:3" ht="12.75">
      <c r="A4" s="131"/>
      <c r="B4" s="126"/>
      <c r="C4" s="248"/>
    </row>
    <row r="5" spans="1:3" ht="12.75">
      <c r="A5" s="132" t="s">
        <v>0</v>
      </c>
      <c r="B5" s="126"/>
      <c r="C5" s="248"/>
    </row>
    <row r="6" spans="1:3" ht="12.75">
      <c r="A6" s="132" t="s">
        <v>52</v>
      </c>
      <c r="B6" s="374">
        <f>'karjamaa-1'!D5</f>
        <v>0</v>
      </c>
      <c r="C6" s="375">
        <f>'karjamaa-2'!D5</f>
        <v>0</v>
      </c>
    </row>
    <row r="7" spans="1:3" ht="12.75">
      <c r="A7" s="132" t="s">
        <v>53</v>
      </c>
      <c r="B7" s="374">
        <f>'karjamaa-1'!D6</f>
        <v>0</v>
      </c>
      <c r="C7" s="375">
        <f>'karjamaa-2'!D6</f>
        <v>0</v>
      </c>
    </row>
    <row r="8" spans="1:3" ht="12.75">
      <c r="A8" s="131" t="s">
        <v>54</v>
      </c>
      <c r="B8" s="374">
        <f>'karjamaa-1'!G85</f>
        <v>0</v>
      </c>
      <c r="C8" s="375">
        <f>'karjamaa-2'!G85</f>
        <v>0</v>
      </c>
    </row>
    <row r="9" spans="1:3" ht="12.75">
      <c r="A9" s="131"/>
      <c r="B9" s="127"/>
      <c r="C9" s="250"/>
    </row>
    <row r="10" spans="1:3" ht="12.75">
      <c r="A10" s="132" t="s">
        <v>73</v>
      </c>
      <c r="B10" s="237">
        <f>SUM('karjamaa-1'!G8:G13)</f>
        <v>0</v>
      </c>
      <c r="C10" s="249">
        <f>SUM('karjamaa-2'!G8:G13)</f>
        <v>0</v>
      </c>
    </row>
    <row r="11" spans="1:3" ht="12.75">
      <c r="A11" s="131"/>
      <c r="B11" s="237"/>
      <c r="C11" s="249"/>
    </row>
    <row r="12" spans="1:3" ht="12.75">
      <c r="A12" s="132" t="s">
        <v>2</v>
      </c>
      <c r="B12" s="237"/>
      <c r="C12" s="249"/>
    </row>
    <row r="13" spans="1:3" ht="12.75">
      <c r="A13" s="133" t="s">
        <v>48</v>
      </c>
      <c r="B13" s="376"/>
      <c r="C13" s="377"/>
    </row>
    <row r="14" spans="1:3" ht="12.75">
      <c r="A14" s="132" t="s">
        <v>26</v>
      </c>
      <c r="B14" s="237">
        <f>võrdlustabel!E16</f>
        <v>0</v>
      </c>
      <c r="C14" s="249">
        <f>võrdlustabel!I16</f>
        <v>0</v>
      </c>
    </row>
    <row r="15" spans="1:3" ht="12.75">
      <c r="A15" s="132" t="s">
        <v>49</v>
      </c>
      <c r="B15" s="237">
        <f>SUM(võrdlustabel!E18:E27)</f>
        <v>0</v>
      </c>
      <c r="C15" s="249">
        <f>SUM(võrdlustabel!I18:I27)</f>
        <v>0</v>
      </c>
    </row>
    <row r="16" spans="1:3" ht="12.75">
      <c r="A16" s="132" t="s">
        <v>27</v>
      </c>
      <c r="B16" s="237">
        <f>võrdlustabel!E29+võrdlustabel!E30</f>
        <v>0</v>
      </c>
      <c r="C16" s="249">
        <f>võrdlustabel!I29+võrdlustabel!I30</f>
        <v>0</v>
      </c>
    </row>
    <row r="17" spans="1:3" ht="12.75">
      <c r="A17" s="132"/>
      <c r="B17" s="237"/>
      <c r="C17" s="249"/>
    </row>
    <row r="18" spans="1:3" ht="12.75">
      <c r="A18" s="132" t="s">
        <v>50</v>
      </c>
      <c r="B18" s="237">
        <f>võrdlustabel!E31</f>
        <v>0</v>
      </c>
      <c r="C18" s="249">
        <f>võrdlustabel!I31</f>
        <v>0</v>
      </c>
    </row>
    <row r="19" spans="1:3" ht="12.75">
      <c r="A19" s="132"/>
      <c r="B19" s="237"/>
      <c r="C19" s="249"/>
    </row>
    <row r="20" spans="1:3" ht="12.75">
      <c r="A20" s="133" t="s">
        <v>34</v>
      </c>
      <c r="B20" s="376">
        <f>võrdlustabel!E32</f>
        <v>0</v>
      </c>
      <c r="C20" s="377">
        <f>võrdlustabel!I32</f>
        <v>0</v>
      </c>
    </row>
    <row r="21" spans="1:3" ht="12.75">
      <c r="A21" s="133" t="s">
        <v>33</v>
      </c>
      <c r="B21" s="376">
        <f>võrdlustabel!E33</f>
        <v>0</v>
      </c>
      <c r="C21" s="377">
        <f>võrdlustabel!I33</f>
        <v>0</v>
      </c>
    </row>
    <row r="22" spans="1:3" ht="12.75">
      <c r="A22" s="132"/>
      <c r="B22" s="237"/>
      <c r="C22" s="249"/>
    </row>
    <row r="23" spans="1:3" ht="12.75">
      <c r="A23" s="133" t="s">
        <v>51</v>
      </c>
      <c r="B23" s="376"/>
      <c r="C23" s="377"/>
    </row>
    <row r="24" spans="1:3" ht="12.75">
      <c r="A24" s="132" t="s">
        <v>49</v>
      </c>
      <c r="B24" s="237">
        <f>SUM(võrdlustabel!E35:E44)</f>
        <v>0</v>
      </c>
      <c r="C24" s="249">
        <f>SUM(võrdlustabel!I35:I44)</f>
        <v>0</v>
      </c>
    </row>
    <row r="25" spans="1:3" ht="12.75">
      <c r="A25" s="132"/>
      <c r="B25" s="237"/>
      <c r="C25" s="249"/>
    </row>
    <row r="26" spans="1:3" ht="12.75">
      <c r="A26" s="132" t="s">
        <v>50</v>
      </c>
      <c r="B26" s="237">
        <f>võrdlustabel!E45</f>
        <v>0</v>
      </c>
      <c r="C26" s="249">
        <f>võrdlustabel!I45</f>
        <v>0</v>
      </c>
    </row>
    <row r="27" spans="1:3" ht="12.75">
      <c r="A27" s="132"/>
      <c r="B27" s="237"/>
      <c r="C27" s="249"/>
    </row>
    <row r="28" spans="1:3" ht="12.75">
      <c r="A28" s="132" t="s">
        <v>28</v>
      </c>
      <c r="B28" s="237">
        <f>+võrdlustabel!E46+võrdlustabel!E47</f>
        <v>0</v>
      </c>
      <c r="C28" s="249">
        <f>+võrdlustabel!I46+võrdlustabel!I47</f>
        <v>0</v>
      </c>
    </row>
    <row r="29" spans="1:3" ht="12.75">
      <c r="A29" s="131"/>
      <c r="B29" s="237"/>
      <c r="C29" s="249"/>
    </row>
    <row r="30" spans="1:3" ht="12.75">
      <c r="A30" s="133" t="s">
        <v>39</v>
      </c>
      <c r="B30" s="376">
        <f>võrdlustabel!E48</f>
        <v>0</v>
      </c>
      <c r="C30" s="377">
        <f>võrdlustabel!I48</f>
        <v>0</v>
      </c>
    </row>
    <row r="31" spans="1:3" ht="12.75">
      <c r="A31" s="131"/>
      <c r="B31" s="237"/>
      <c r="C31" s="249"/>
    </row>
    <row r="32" spans="1:3" ht="12.75">
      <c r="A32" s="133" t="s">
        <v>40</v>
      </c>
      <c r="B32" s="376">
        <f>+B21+B30</f>
        <v>0</v>
      </c>
      <c r="C32" s="377">
        <f>+C21+C30</f>
        <v>0</v>
      </c>
    </row>
    <row r="33" spans="1:3" ht="12.75">
      <c r="A33" s="131"/>
      <c r="B33" s="127"/>
      <c r="C33" s="250"/>
    </row>
    <row r="34" spans="1:3" ht="12.75">
      <c r="A34" s="131"/>
      <c r="B34" s="127"/>
      <c r="C34" s="250"/>
    </row>
    <row r="35" spans="1:3" ht="12.75">
      <c r="A35" s="131"/>
      <c r="B35" s="128"/>
      <c r="C35" s="251"/>
    </row>
    <row r="36" spans="1:3" ht="12.75">
      <c r="A36" s="134" t="s">
        <v>79</v>
      </c>
      <c r="B36" s="316">
        <f>'karjamaa-1'!G86</f>
        <v>0</v>
      </c>
      <c r="C36" s="378">
        <f>'karjamaa-2'!G86</f>
        <v>0</v>
      </c>
    </row>
    <row r="37" spans="1:3" ht="13.5" thickBot="1">
      <c r="A37" s="135"/>
      <c r="B37" s="136"/>
      <c r="C37" s="252"/>
    </row>
  </sheetData>
  <sheetProtection sheet="1"/>
  <mergeCells count="1">
    <mergeCell ref="B2:C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Marju</cp:lastModifiedBy>
  <cp:lastPrinted>2009-10-22T14:47:52Z</cp:lastPrinted>
  <dcterms:created xsi:type="dcterms:W3CDTF">2009-02-07T08:50:49Z</dcterms:created>
  <dcterms:modified xsi:type="dcterms:W3CDTF">2011-12-23T06:36:22Z</dcterms:modified>
  <cp:category/>
  <cp:version/>
  <cp:contentType/>
  <cp:contentStatus/>
</cp:coreProperties>
</file>