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4845" windowHeight="4965" activeTab="0"/>
  </bookViews>
  <sheets>
    <sheet name="juhend" sheetId="1" r:id="rId1"/>
    <sheet name="rukis" sheetId="2" r:id="rId2"/>
    <sheet name="3,0 t-ha" sheetId="3" r:id="rId3"/>
    <sheet name="4,5 t-ha" sheetId="4" r:id="rId4"/>
    <sheet name="6,0 t-ha" sheetId="5" r:id="rId5"/>
    <sheet name="võrdlustabel" sheetId="6" r:id="rId6"/>
    <sheet name="Koond" sheetId="7" r:id="rId7"/>
  </sheets>
  <definedNames>
    <definedName name="_xlnm.Print_Area" localSheetId="2">'3,0 t-ha'!$A$1:$K$81</definedName>
    <definedName name="_xlnm.Print_Area" localSheetId="3">'4,5 t-ha'!$A$1:$K$81</definedName>
    <definedName name="_xlnm.Print_Area" localSheetId="4">'6,0 t-ha'!$A$1:$K$81</definedName>
    <definedName name="_xlnm.Print_Area" localSheetId="5">'võrdlustabel'!$A$1:$M$66</definedName>
  </definedNames>
  <calcPr fullCalcOnLoad="1"/>
</workbook>
</file>

<file path=xl/comments3.xml><?xml version="1.0" encoding="utf-8"?>
<comments xmlns="http://schemas.openxmlformats.org/spreadsheetml/2006/main">
  <authors>
    <author>h</author>
  </authors>
  <commentList>
    <comment ref="C5" authorId="0">
      <text>
        <r>
          <rPr>
            <sz val="8"/>
            <rFont val="Tahoma"/>
            <family val="2"/>
          </rPr>
          <t>kui suur osa põhust keskimiselt põllult ära koristatakse (%)</t>
        </r>
        <r>
          <rPr>
            <sz val="8"/>
            <rFont val="Tahoma"/>
            <family val="2"/>
          </rPr>
          <t xml:space="preserve">
</t>
        </r>
      </text>
    </comment>
    <comment ref="A7" authorId="0">
      <text>
        <r>
          <rPr>
            <sz val="8"/>
            <rFont val="Tahoma"/>
            <family val="2"/>
          </rPr>
          <t xml:space="preserve">Märgi toetused, mida on võimalik ha-kohta taotleda </t>
        </r>
      </text>
    </comment>
    <comment ref="G7" authorId="0">
      <text>
        <r>
          <rPr>
            <sz val="8"/>
            <rFont val="Tahoma"/>
            <family val="2"/>
          </rPr>
          <t>toetuse määr (kr/ha)</t>
        </r>
        <r>
          <rPr>
            <sz val="8"/>
            <rFont val="Tahoma"/>
            <family val="2"/>
          </rPr>
          <t xml:space="preserve">
</t>
        </r>
      </text>
    </comment>
    <comment ref="F15" authorId="0">
      <text>
        <r>
          <rPr>
            <sz val="8"/>
            <rFont val="Tahoma"/>
            <family val="2"/>
          </rPr>
          <t>seemne hind (€/kg); puhitud seemne puhul ei ole vajalik täita puhtimisvahendi rida</t>
        </r>
        <r>
          <rPr>
            <sz val="8"/>
            <rFont val="Tahoma"/>
            <family val="2"/>
          </rPr>
          <t xml:space="preserve">
</t>
        </r>
      </text>
    </comment>
    <comment ref="F16" authorId="0">
      <text>
        <r>
          <rPr>
            <sz val="8"/>
            <rFont val="Tahoma"/>
            <family val="2"/>
          </rPr>
          <t xml:space="preserve">puhtimisvahendi hind (€/l); puhitud seemne puhul ei ole vajalik täita </t>
        </r>
        <r>
          <rPr>
            <sz val="8"/>
            <rFont val="Tahoma"/>
            <family val="2"/>
          </rPr>
          <t xml:space="preserve">
</t>
        </r>
      </text>
    </comment>
    <comment ref="C16" authorId="0">
      <text>
        <r>
          <rPr>
            <sz val="8"/>
            <rFont val="Tahoma"/>
            <family val="2"/>
          </rPr>
          <t>puhtimisvahendi norm 1 tonni seemene kohta</t>
        </r>
        <r>
          <rPr>
            <b/>
            <sz val="8"/>
            <rFont val="Tahoma"/>
            <family val="2"/>
          </rPr>
          <t xml:space="preserve">
</t>
        </r>
        <r>
          <rPr>
            <sz val="8"/>
            <rFont val="Tahoma"/>
            <family val="2"/>
          </rPr>
          <t xml:space="preserve">
</t>
        </r>
      </text>
    </comment>
    <comment ref="A19" authorId="0">
      <text>
        <r>
          <rPr>
            <sz val="8"/>
            <rFont val="Tahoma"/>
            <family val="2"/>
          </rPr>
          <t>väetise nimetus</t>
        </r>
        <r>
          <rPr>
            <sz val="8"/>
            <rFont val="Tahoma"/>
            <family val="2"/>
          </rPr>
          <t xml:space="preserve">
</t>
        </r>
      </text>
    </comment>
    <comment ref="A20" authorId="0">
      <text>
        <r>
          <rPr>
            <sz val="8"/>
            <rFont val="Tahoma"/>
            <family val="2"/>
          </rPr>
          <t xml:space="preserve">märgi siia lihtväetise põhitoitelement N; P või K
</t>
        </r>
      </text>
    </comment>
    <comment ref="A21" authorId="0">
      <text>
        <r>
          <rPr>
            <sz val="8"/>
            <rFont val="Tahoma"/>
            <family val="2"/>
          </rPr>
          <t>väetise nimetus</t>
        </r>
        <r>
          <rPr>
            <sz val="8"/>
            <rFont val="Tahoma"/>
            <family val="2"/>
          </rPr>
          <t xml:space="preserve">
</t>
        </r>
      </text>
    </comment>
    <comment ref="A22" authorId="0">
      <text>
        <r>
          <rPr>
            <sz val="8"/>
            <rFont val="Tahoma"/>
            <family val="2"/>
          </rPr>
          <t>märgi siia lihtväetise põhitoitelement N; P või K</t>
        </r>
        <r>
          <rPr>
            <sz val="8"/>
            <rFont val="Tahoma"/>
            <family val="2"/>
          </rPr>
          <t xml:space="preserve">
</t>
        </r>
      </text>
    </comment>
    <comment ref="C19" authorId="0">
      <text>
        <r>
          <rPr>
            <sz val="8"/>
            <rFont val="Tahoma"/>
            <family val="2"/>
          </rPr>
          <t>väetise hind €/t</t>
        </r>
        <r>
          <rPr>
            <b/>
            <sz val="8"/>
            <rFont val="Tahoma"/>
            <family val="2"/>
          </rPr>
          <t xml:space="preserve">
</t>
        </r>
        <r>
          <rPr>
            <sz val="8"/>
            <rFont val="Tahoma"/>
            <family val="2"/>
          </rPr>
          <t xml:space="preserve">
</t>
        </r>
      </text>
    </comment>
    <comment ref="D19" authorId="0">
      <text>
        <r>
          <rPr>
            <sz val="8"/>
            <rFont val="Tahoma"/>
            <family val="2"/>
          </rPr>
          <t>füüsiline kogus kg/ha</t>
        </r>
        <r>
          <rPr>
            <sz val="8"/>
            <rFont val="Tahoma"/>
            <family val="2"/>
          </rPr>
          <t xml:space="preserve">
</t>
        </r>
      </text>
    </comment>
    <comment ref="C21" authorId="0">
      <text>
        <r>
          <rPr>
            <sz val="8"/>
            <rFont val="Tahoma"/>
            <family val="2"/>
          </rPr>
          <t>väetise hind €/t</t>
        </r>
        <r>
          <rPr>
            <b/>
            <sz val="8"/>
            <rFont val="Tahoma"/>
            <family val="2"/>
          </rPr>
          <t xml:space="preserve">
</t>
        </r>
        <r>
          <rPr>
            <sz val="8"/>
            <rFont val="Tahoma"/>
            <family val="2"/>
          </rPr>
          <t xml:space="preserve">
</t>
        </r>
      </text>
    </comment>
    <comment ref="D21" authorId="0">
      <text>
        <r>
          <rPr>
            <sz val="8"/>
            <rFont val="Tahoma"/>
            <family val="2"/>
          </rPr>
          <t>füüsiline kogus kg/ha</t>
        </r>
        <r>
          <rPr>
            <sz val="8"/>
            <rFont val="Tahoma"/>
            <family val="2"/>
          </rPr>
          <t xml:space="preserve">
</t>
        </r>
      </text>
    </comment>
    <comment ref="C24" authorId="0">
      <text>
        <r>
          <rPr>
            <sz val="8"/>
            <rFont val="Tahoma"/>
            <family val="2"/>
          </rPr>
          <t>väetise hind €/t</t>
        </r>
        <r>
          <rPr>
            <b/>
            <sz val="8"/>
            <rFont val="Tahoma"/>
            <family val="2"/>
          </rPr>
          <t xml:space="preserve">
</t>
        </r>
        <r>
          <rPr>
            <sz val="8"/>
            <rFont val="Tahoma"/>
            <family val="2"/>
          </rPr>
          <t xml:space="preserve">
</t>
        </r>
      </text>
    </comment>
    <comment ref="D24" authorId="0">
      <text>
        <r>
          <rPr>
            <sz val="8"/>
            <rFont val="Tahoma"/>
            <family val="2"/>
          </rPr>
          <t>füüsiline kogus kg/ha</t>
        </r>
        <r>
          <rPr>
            <sz val="8"/>
            <rFont val="Tahoma"/>
            <family val="2"/>
          </rPr>
          <t xml:space="preserve">
</t>
        </r>
      </text>
    </comment>
    <comment ref="C28" authorId="0">
      <text>
        <r>
          <rPr>
            <sz val="8"/>
            <rFont val="Tahoma"/>
            <family val="2"/>
          </rPr>
          <t>väetise hind €/t</t>
        </r>
        <r>
          <rPr>
            <b/>
            <sz val="8"/>
            <rFont val="Tahoma"/>
            <family val="2"/>
          </rPr>
          <t xml:space="preserve">
</t>
        </r>
        <r>
          <rPr>
            <sz val="8"/>
            <rFont val="Tahoma"/>
            <family val="2"/>
          </rPr>
          <t xml:space="preserve">
</t>
        </r>
      </text>
    </comment>
    <comment ref="D28" authorId="0">
      <text>
        <r>
          <rPr>
            <sz val="8"/>
            <rFont val="Tahoma"/>
            <family val="2"/>
          </rPr>
          <t>füüsiline kogus kg/ha</t>
        </r>
        <r>
          <rPr>
            <sz val="8"/>
            <rFont val="Tahoma"/>
            <family val="2"/>
          </rPr>
          <t xml:space="preserve">
</t>
        </r>
      </text>
    </comment>
    <comment ref="A24" authorId="0">
      <text>
        <r>
          <rPr>
            <sz val="8"/>
            <rFont val="Tahoma"/>
            <family val="2"/>
          </rPr>
          <t>väetise nimetus</t>
        </r>
        <r>
          <rPr>
            <sz val="8"/>
            <rFont val="Tahoma"/>
            <family val="2"/>
          </rPr>
          <t xml:space="preserve">
</t>
        </r>
      </text>
    </comment>
    <comment ref="A28" authorId="0">
      <text>
        <r>
          <rPr>
            <sz val="8"/>
            <rFont val="Tahoma"/>
            <family val="2"/>
          </rPr>
          <t>väetise nimetus</t>
        </r>
        <r>
          <rPr>
            <sz val="8"/>
            <rFont val="Tahoma"/>
            <family val="2"/>
          </rPr>
          <t xml:space="preserve">
</t>
        </r>
      </text>
    </comment>
    <comment ref="A34" authorId="0">
      <text>
        <r>
          <rPr>
            <sz val="8"/>
            <rFont val="Tahoma"/>
            <family val="2"/>
          </rPr>
          <t>taimekaitsevahendi nimetus</t>
        </r>
        <r>
          <rPr>
            <b/>
            <sz val="8"/>
            <rFont val="Tahoma"/>
            <family val="2"/>
          </rPr>
          <t xml:space="preserve"> </t>
        </r>
        <r>
          <rPr>
            <sz val="8"/>
            <rFont val="Tahoma"/>
            <family val="2"/>
          </rPr>
          <t xml:space="preserve">
</t>
        </r>
      </text>
    </comment>
    <comment ref="A39" authorId="0">
      <text>
        <r>
          <rPr>
            <sz val="8"/>
            <rFont val="Tahoma"/>
            <family val="2"/>
          </rPr>
          <t>taimekaitsevahendi nimetus</t>
        </r>
        <r>
          <rPr>
            <b/>
            <sz val="8"/>
            <rFont val="Tahoma"/>
            <family val="2"/>
          </rPr>
          <t xml:space="preserve"> </t>
        </r>
        <r>
          <rPr>
            <sz val="8"/>
            <rFont val="Tahoma"/>
            <family val="2"/>
          </rPr>
          <t xml:space="preserve">
</t>
        </r>
      </text>
    </comment>
    <comment ref="A44" authorId="0">
      <text>
        <r>
          <rPr>
            <sz val="8"/>
            <rFont val="Tahoma"/>
            <family val="2"/>
          </rPr>
          <t>taimekaitsevahendi nimetus</t>
        </r>
        <r>
          <rPr>
            <b/>
            <sz val="8"/>
            <rFont val="Tahoma"/>
            <family val="2"/>
          </rPr>
          <t xml:space="preserve"> </t>
        </r>
        <r>
          <rPr>
            <sz val="8"/>
            <rFont val="Tahoma"/>
            <family val="2"/>
          </rPr>
          <t xml:space="preserve">
</t>
        </r>
      </text>
    </comment>
    <comment ref="A49" authorId="0">
      <text>
        <r>
          <rPr>
            <sz val="8"/>
            <rFont val="Tahoma"/>
            <family val="2"/>
          </rPr>
          <t>taimekaitsevahendi nimetus</t>
        </r>
        <r>
          <rPr>
            <b/>
            <sz val="8"/>
            <rFont val="Tahoma"/>
            <family val="2"/>
          </rPr>
          <t xml:space="preserve"> </t>
        </r>
        <r>
          <rPr>
            <sz val="8"/>
            <rFont val="Tahoma"/>
            <family val="2"/>
          </rPr>
          <t xml:space="preserve">
</t>
        </r>
      </text>
    </comment>
    <comment ref="C34" authorId="0">
      <text>
        <r>
          <rPr>
            <sz val="8"/>
            <rFont val="Tahoma"/>
            <family val="2"/>
          </rPr>
          <t xml:space="preserve">taimekaitsevahendi hind (€/l; €/kg) </t>
        </r>
        <r>
          <rPr>
            <sz val="8"/>
            <rFont val="Tahoma"/>
            <family val="2"/>
          </rPr>
          <t xml:space="preserve">
</t>
        </r>
      </text>
    </comment>
    <comment ref="C35" authorId="0">
      <text>
        <r>
          <rPr>
            <sz val="8"/>
            <rFont val="Tahoma"/>
            <family val="2"/>
          </rPr>
          <t>norm hektari kohta</t>
        </r>
        <r>
          <rPr>
            <sz val="8"/>
            <rFont val="Tahoma"/>
            <family val="2"/>
          </rPr>
          <t xml:space="preserve">
</t>
        </r>
      </text>
    </comment>
    <comment ref="C39" authorId="0">
      <text>
        <r>
          <rPr>
            <sz val="8"/>
            <rFont val="Tahoma"/>
            <family val="2"/>
          </rPr>
          <t xml:space="preserve">taimekaitsevahendi hind (€/l; €/kg) </t>
        </r>
        <r>
          <rPr>
            <sz val="8"/>
            <rFont val="Tahoma"/>
            <family val="2"/>
          </rPr>
          <t xml:space="preserve">
</t>
        </r>
      </text>
    </comment>
    <comment ref="C40" authorId="0">
      <text>
        <r>
          <rPr>
            <sz val="8"/>
            <rFont val="Tahoma"/>
            <family val="2"/>
          </rPr>
          <t>norm hektari kohta</t>
        </r>
        <r>
          <rPr>
            <sz val="8"/>
            <rFont val="Tahoma"/>
            <family val="2"/>
          </rPr>
          <t xml:space="preserve">
</t>
        </r>
      </text>
    </comment>
    <comment ref="C44" authorId="0">
      <text>
        <r>
          <rPr>
            <sz val="8"/>
            <rFont val="Tahoma"/>
            <family val="2"/>
          </rPr>
          <t xml:space="preserve">taimekaitsevahendi hind (€/l; €/kg) </t>
        </r>
        <r>
          <rPr>
            <sz val="8"/>
            <rFont val="Tahoma"/>
            <family val="2"/>
          </rPr>
          <t xml:space="preserve">
</t>
        </r>
      </text>
    </comment>
    <comment ref="C45" authorId="0">
      <text>
        <r>
          <rPr>
            <sz val="8"/>
            <rFont val="Tahoma"/>
            <family val="2"/>
          </rPr>
          <t>norm hektari kohta</t>
        </r>
        <r>
          <rPr>
            <sz val="8"/>
            <rFont val="Tahoma"/>
            <family val="2"/>
          </rPr>
          <t xml:space="preserve">
</t>
        </r>
      </text>
    </comment>
    <comment ref="C49" authorId="0">
      <text>
        <r>
          <rPr>
            <sz val="8"/>
            <rFont val="Tahoma"/>
            <family val="2"/>
          </rPr>
          <t xml:space="preserve">taimekaitsevahendi hind (€/l; €/kg) </t>
        </r>
        <r>
          <rPr>
            <sz val="8"/>
            <rFont val="Tahoma"/>
            <family val="2"/>
          </rPr>
          <t xml:space="preserve">
</t>
        </r>
      </text>
    </comment>
    <comment ref="C50" authorId="0">
      <text>
        <r>
          <rPr>
            <sz val="8"/>
            <rFont val="Tahoma"/>
            <family val="2"/>
          </rPr>
          <t>norm hektari kohta</t>
        </r>
        <r>
          <rPr>
            <sz val="8"/>
            <rFont val="Tahoma"/>
            <family val="2"/>
          </rPr>
          <t xml:space="preserve">
</t>
        </r>
      </text>
    </comment>
    <comment ref="D35" authorId="0">
      <text>
        <r>
          <rPr>
            <sz val="8"/>
            <rFont val="Tahoma"/>
            <family val="2"/>
          </rPr>
          <t>taimekaitsevahendite kasutamise kordade arv ühe hektari kohta,  võib  kasutada murdarve</t>
        </r>
        <r>
          <rPr>
            <sz val="8"/>
            <rFont val="Tahoma"/>
            <family val="2"/>
          </rPr>
          <t xml:space="preserve">
</t>
        </r>
      </text>
    </comment>
    <comment ref="D40" authorId="0">
      <text>
        <r>
          <rPr>
            <sz val="8"/>
            <rFont val="Tahoma"/>
            <family val="2"/>
          </rPr>
          <t>taimekaitsevahendite kasutamise kordade arv ühe hektari kohta,  võib  kasutada murdarve</t>
        </r>
        <r>
          <rPr>
            <sz val="8"/>
            <rFont val="Tahoma"/>
            <family val="2"/>
          </rPr>
          <t xml:space="preserve">
</t>
        </r>
      </text>
    </comment>
    <comment ref="D45" authorId="0">
      <text>
        <r>
          <rPr>
            <sz val="8"/>
            <rFont val="Tahoma"/>
            <family val="2"/>
          </rPr>
          <t>taimekaitsevahendite kasutamise kordade arv ühe hektari kohta,  võib  kasutada murdarve</t>
        </r>
        <r>
          <rPr>
            <sz val="8"/>
            <rFont val="Tahoma"/>
            <family val="2"/>
          </rPr>
          <t xml:space="preserve">
</t>
        </r>
      </text>
    </comment>
    <comment ref="D50" authorId="0">
      <text>
        <r>
          <rPr>
            <sz val="8"/>
            <rFont val="Tahoma"/>
            <family val="2"/>
          </rPr>
          <t>taimekaitsevahendite kasutamise kordade arv ühe hektari kohta,  võib  kasutada murdarve</t>
        </r>
        <r>
          <rPr>
            <sz val="8"/>
            <rFont val="Tahoma"/>
            <family val="2"/>
          </rPr>
          <t xml:space="preserve">
</t>
        </r>
      </text>
    </comment>
    <comment ref="A53" authorId="0">
      <text>
        <r>
          <rPr>
            <sz val="8"/>
            <rFont val="Tahoma"/>
            <family val="2"/>
          </rPr>
          <t>võib teksti muuta</t>
        </r>
        <r>
          <rPr>
            <sz val="8"/>
            <rFont val="Tahoma"/>
            <family val="2"/>
          </rPr>
          <t xml:space="preserve">
</t>
        </r>
      </text>
    </comment>
    <comment ref="D53" authorId="0">
      <text>
        <r>
          <rPr>
            <sz val="8"/>
            <rFont val="Tahoma"/>
            <family val="2"/>
          </rPr>
          <t>kogus 1 ha kohta</t>
        </r>
        <r>
          <rPr>
            <sz val="8"/>
            <rFont val="Tahoma"/>
            <family val="2"/>
          </rPr>
          <t xml:space="preserve">
</t>
        </r>
      </text>
    </comment>
    <comment ref="E53" authorId="0">
      <text>
        <r>
          <rPr>
            <sz val="8"/>
            <rFont val="Tahoma"/>
            <family val="2"/>
          </rPr>
          <t>märgi ühik</t>
        </r>
        <r>
          <rPr>
            <sz val="8"/>
            <rFont val="Tahoma"/>
            <family val="2"/>
          </rPr>
          <t xml:space="preserve">
</t>
        </r>
      </text>
    </comment>
    <comment ref="F53" authorId="0">
      <text>
        <r>
          <rPr>
            <sz val="8"/>
            <rFont val="Tahoma"/>
            <family val="2"/>
          </rPr>
          <t>ühiku hind</t>
        </r>
        <r>
          <rPr>
            <sz val="8"/>
            <rFont val="Tahoma"/>
            <family val="2"/>
          </rPr>
          <t xml:space="preserve">
</t>
        </r>
      </text>
    </comment>
    <comment ref="F52" authorId="0">
      <text>
        <r>
          <rPr>
            <sz val="8"/>
            <rFont val="Tahoma"/>
            <family val="2"/>
          </rPr>
          <t>hind €r/tonni põhu kohta</t>
        </r>
        <r>
          <rPr>
            <sz val="8"/>
            <rFont val="Tahoma"/>
            <family val="2"/>
          </rPr>
          <t xml:space="preserve">
</t>
        </r>
      </text>
    </comment>
    <comment ref="D52" authorId="0">
      <text>
        <r>
          <rPr>
            <sz val="8"/>
            <rFont val="Tahoma"/>
            <family val="2"/>
          </rPr>
          <t>koristatud põhk t/ha</t>
        </r>
        <r>
          <rPr>
            <sz val="8"/>
            <rFont val="Tahoma"/>
            <family val="2"/>
          </rPr>
          <t xml:space="preserve">
</t>
        </r>
      </text>
    </comment>
    <comment ref="G56" authorId="0">
      <text>
        <r>
          <rPr>
            <sz val="8"/>
            <rFont val="Tahoma"/>
            <family val="2"/>
          </rPr>
          <t xml:space="preserve">masinatööde maksumus ühe hektari kohta; €
</t>
        </r>
      </text>
    </comment>
  </commentList>
</comments>
</file>

<file path=xl/comments4.xml><?xml version="1.0" encoding="utf-8"?>
<comments xmlns="http://schemas.openxmlformats.org/spreadsheetml/2006/main">
  <authors>
    <author>h</author>
  </authors>
  <commentList>
    <comment ref="F15" authorId="0">
      <text>
        <r>
          <rPr>
            <sz val="8"/>
            <rFont val="Tahoma"/>
            <family val="2"/>
          </rPr>
          <t>seemne hind (€/kg); puhitud seemne puhul ei ole vajalik täita puhtimisvahendi rida</t>
        </r>
        <r>
          <rPr>
            <sz val="8"/>
            <rFont val="Tahoma"/>
            <family val="2"/>
          </rPr>
          <t xml:space="preserve">
</t>
        </r>
      </text>
    </comment>
    <comment ref="F16" authorId="0">
      <text>
        <r>
          <rPr>
            <sz val="8"/>
            <rFont val="Tahoma"/>
            <family val="2"/>
          </rPr>
          <t xml:space="preserve">puhtimisvahendi hind (€/l); puhitud seemne puhul ei ole vajalik täita </t>
        </r>
        <r>
          <rPr>
            <sz val="8"/>
            <rFont val="Tahoma"/>
            <family val="2"/>
          </rPr>
          <t xml:space="preserve">
</t>
        </r>
      </text>
    </comment>
    <comment ref="C16" authorId="0">
      <text>
        <r>
          <rPr>
            <sz val="8"/>
            <rFont val="Tahoma"/>
            <family val="2"/>
          </rPr>
          <t>puhtimisvahendi norm 1 tonni seemene kohta</t>
        </r>
        <r>
          <rPr>
            <b/>
            <sz val="8"/>
            <rFont val="Tahoma"/>
            <family val="2"/>
          </rPr>
          <t xml:space="preserve">
</t>
        </r>
        <r>
          <rPr>
            <sz val="8"/>
            <rFont val="Tahoma"/>
            <family val="2"/>
          </rPr>
          <t xml:space="preserve">
</t>
        </r>
      </text>
    </comment>
    <comment ref="A19" authorId="0">
      <text>
        <r>
          <rPr>
            <sz val="8"/>
            <rFont val="Tahoma"/>
            <family val="2"/>
          </rPr>
          <t>väetise nimetus</t>
        </r>
        <r>
          <rPr>
            <sz val="8"/>
            <rFont val="Tahoma"/>
            <family val="2"/>
          </rPr>
          <t xml:space="preserve">
</t>
        </r>
      </text>
    </comment>
    <comment ref="A20" authorId="0">
      <text>
        <r>
          <rPr>
            <sz val="8"/>
            <rFont val="Tahoma"/>
            <family val="2"/>
          </rPr>
          <t xml:space="preserve">märgi siia lihtväetise põhitoitelement N; P või K
</t>
        </r>
      </text>
    </comment>
    <comment ref="A21" authorId="0">
      <text>
        <r>
          <rPr>
            <sz val="8"/>
            <rFont val="Tahoma"/>
            <family val="2"/>
          </rPr>
          <t>väetise nimetus</t>
        </r>
        <r>
          <rPr>
            <sz val="8"/>
            <rFont val="Tahoma"/>
            <family val="2"/>
          </rPr>
          <t xml:space="preserve">
</t>
        </r>
      </text>
    </comment>
    <comment ref="A22" authorId="0">
      <text>
        <r>
          <rPr>
            <sz val="8"/>
            <rFont val="Tahoma"/>
            <family val="2"/>
          </rPr>
          <t>märgi siia lihtväetise põhitoitelement N; P või K</t>
        </r>
        <r>
          <rPr>
            <sz val="8"/>
            <rFont val="Tahoma"/>
            <family val="2"/>
          </rPr>
          <t xml:space="preserve">
</t>
        </r>
      </text>
    </comment>
    <comment ref="A7" authorId="0">
      <text>
        <r>
          <rPr>
            <sz val="8"/>
            <rFont val="Tahoma"/>
            <family val="2"/>
          </rPr>
          <t xml:space="preserve">Märgi toetused, mida on võimalik ha-kohta taotleda </t>
        </r>
      </text>
    </comment>
    <comment ref="C5" authorId="0">
      <text>
        <r>
          <rPr>
            <sz val="8"/>
            <rFont val="Tahoma"/>
            <family val="2"/>
          </rPr>
          <t>kui suur osa põhust keskimiselt põllult ära koristatakse (%)</t>
        </r>
        <r>
          <rPr>
            <sz val="8"/>
            <rFont val="Tahoma"/>
            <family val="2"/>
          </rPr>
          <t xml:space="preserve">
</t>
        </r>
      </text>
    </comment>
    <comment ref="G7" authorId="0">
      <text>
        <r>
          <rPr>
            <sz val="8"/>
            <rFont val="Tahoma"/>
            <family val="2"/>
          </rPr>
          <t>toetuse määr (€/ha)</t>
        </r>
        <r>
          <rPr>
            <sz val="8"/>
            <rFont val="Tahoma"/>
            <family val="2"/>
          </rPr>
          <t xml:space="preserve">
</t>
        </r>
      </text>
    </comment>
    <comment ref="C19" authorId="0">
      <text>
        <r>
          <rPr>
            <sz val="8"/>
            <rFont val="Tahoma"/>
            <family val="2"/>
          </rPr>
          <t>väetise hind €/t</t>
        </r>
        <r>
          <rPr>
            <b/>
            <sz val="8"/>
            <rFont val="Tahoma"/>
            <family val="2"/>
          </rPr>
          <t xml:space="preserve">
</t>
        </r>
        <r>
          <rPr>
            <sz val="8"/>
            <rFont val="Tahoma"/>
            <family val="2"/>
          </rPr>
          <t xml:space="preserve">
</t>
        </r>
      </text>
    </comment>
    <comment ref="C21" authorId="0">
      <text>
        <r>
          <rPr>
            <sz val="8"/>
            <rFont val="Tahoma"/>
            <family val="2"/>
          </rPr>
          <t>väetise hind €/t</t>
        </r>
        <r>
          <rPr>
            <b/>
            <sz val="8"/>
            <rFont val="Tahoma"/>
            <family val="2"/>
          </rPr>
          <t xml:space="preserve">
</t>
        </r>
        <r>
          <rPr>
            <sz val="8"/>
            <rFont val="Tahoma"/>
            <family val="2"/>
          </rPr>
          <t xml:space="preserve">
</t>
        </r>
      </text>
    </comment>
    <comment ref="D19" authorId="0">
      <text>
        <r>
          <rPr>
            <sz val="8"/>
            <rFont val="Tahoma"/>
            <family val="2"/>
          </rPr>
          <t>füüsiline kogus kg/ha</t>
        </r>
        <r>
          <rPr>
            <sz val="8"/>
            <rFont val="Tahoma"/>
            <family val="2"/>
          </rPr>
          <t xml:space="preserve">
</t>
        </r>
      </text>
    </comment>
    <comment ref="D21" authorId="0">
      <text>
        <r>
          <rPr>
            <sz val="8"/>
            <rFont val="Tahoma"/>
            <family val="2"/>
          </rPr>
          <t>füüsiline kogus kg/ha</t>
        </r>
        <r>
          <rPr>
            <sz val="8"/>
            <rFont val="Tahoma"/>
            <family val="2"/>
          </rPr>
          <t xml:space="preserve">
</t>
        </r>
      </text>
    </comment>
    <comment ref="A24" authorId="0">
      <text>
        <r>
          <rPr>
            <sz val="8"/>
            <rFont val="Tahoma"/>
            <family val="2"/>
          </rPr>
          <t>väetise nimetus</t>
        </r>
        <r>
          <rPr>
            <sz val="8"/>
            <rFont val="Tahoma"/>
            <family val="2"/>
          </rPr>
          <t xml:space="preserve">
</t>
        </r>
      </text>
    </comment>
    <comment ref="A28" authorId="0">
      <text>
        <r>
          <rPr>
            <sz val="8"/>
            <rFont val="Tahoma"/>
            <family val="2"/>
          </rPr>
          <t>väetise nimetus</t>
        </r>
        <r>
          <rPr>
            <sz val="8"/>
            <rFont val="Tahoma"/>
            <family val="2"/>
          </rPr>
          <t xml:space="preserve">
</t>
        </r>
      </text>
    </comment>
    <comment ref="C24" authorId="0">
      <text>
        <r>
          <rPr>
            <sz val="8"/>
            <rFont val="Tahoma"/>
            <family val="2"/>
          </rPr>
          <t>väetise hind €/t</t>
        </r>
        <r>
          <rPr>
            <b/>
            <sz val="8"/>
            <rFont val="Tahoma"/>
            <family val="2"/>
          </rPr>
          <t xml:space="preserve">
</t>
        </r>
        <r>
          <rPr>
            <sz val="8"/>
            <rFont val="Tahoma"/>
            <family val="2"/>
          </rPr>
          <t xml:space="preserve">
</t>
        </r>
      </text>
    </comment>
    <comment ref="D24" authorId="0">
      <text>
        <r>
          <rPr>
            <sz val="8"/>
            <rFont val="Tahoma"/>
            <family val="2"/>
          </rPr>
          <t>füüsiline kogus kg/ha</t>
        </r>
        <r>
          <rPr>
            <sz val="8"/>
            <rFont val="Tahoma"/>
            <family val="2"/>
          </rPr>
          <t xml:space="preserve">
</t>
        </r>
      </text>
    </comment>
    <comment ref="C28" authorId="0">
      <text>
        <r>
          <rPr>
            <sz val="8"/>
            <rFont val="Tahoma"/>
            <family val="2"/>
          </rPr>
          <t>väetise hind €/t</t>
        </r>
        <r>
          <rPr>
            <b/>
            <sz val="8"/>
            <rFont val="Tahoma"/>
            <family val="2"/>
          </rPr>
          <t xml:space="preserve">
</t>
        </r>
        <r>
          <rPr>
            <sz val="8"/>
            <rFont val="Tahoma"/>
            <family val="2"/>
          </rPr>
          <t xml:space="preserve">
</t>
        </r>
      </text>
    </comment>
    <comment ref="D28" authorId="0">
      <text>
        <r>
          <rPr>
            <sz val="8"/>
            <rFont val="Tahoma"/>
            <family val="2"/>
          </rPr>
          <t>füüsiline kogus kg/ha</t>
        </r>
        <r>
          <rPr>
            <sz val="8"/>
            <rFont val="Tahoma"/>
            <family val="2"/>
          </rPr>
          <t xml:space="preserve">
</t>
        </r>
      </text>
    </comment>
    <comment ref="A34" authorId="0">
      <text>
        <r>
          <rPr>
            <sz val="8"/>
            <rFont val="Tahoma"/>
            <family val="2"/>
          </rPr>
          <t>taimekaitsevahendi nimetus</t>
        </r>
        <r>
          <rPr>
            <b/>
            <sz val="8"/>
            <rFont val="Tahoma"/>
            <family val="2"/>
          </rPr>
          <t xml:space="preserve"> </t>
        </r>
        <r>
          <rPr>
            <sz val="8"/>
            <rFont val="Tahoma"/>
            <family val="2"/>
          </rPr>
          <t xml:space="preserve">
</t>
        </r>
      </text>
    </comment>
    <comment ref="A39" authorId="0">
      <text>
        <r>
          <rPr>
            <sz val="8"/>
            <rFont val="Tahoma"/>
            <family val="2"/>
          </rPr>
          <t>taimekaitsevahendi nimetus</t>
        </r>
        <r>
          <rPr>
            <b/>
            <sz val="8"/>
            <rFont val="Tahoma"/>
            <family val="2"/>
          </rPr>
          <t xml:space="preserve"> </t>
        </r>
        <r>
          <rPr>
            <sz val="8"/>
            <rFont val="Tahoma"/>
            <family val="2"/>
          </rPr>
          <t xml:space="preserve">
</t>
        </r>
      </text>
    </comment>
    <comment ref="A44" authorId="0">
      <text>
        <r>
          <rPr>
            <sz val="8"/>
            <rFont val="Tahoma"/>
            <family val="2"/>
          </rPr>
          <t>taimekaitsevahendi nimetus</t>
        </r>
        <r>
          <rPr>
            <b/>
            <sz val="8"/>
            <rFont val="Tahoma"/>
            <family val="2"/>
          </rPr>
          <t xml:space="preserve"> </t>
        </r>
        <r>
          <rPr>
            <sz val="8"/>
            <rFont val="Tahoma"/>
            <family val="2"/>
          </rPr>
          <t xml:space="preserve">
</t>
        </r>
      </text>
    </comment>
    <comment ref="A49" authorId="0">
      <text>
        <r>
          <rPr>
            <sz val="8"/>
            <rFont val="Tahoma"/>
            <family val="2"/>
          </rPr>
          <t>taimekaitsevahendi nimetus</t>
        </r>
        <r>
          <rPr>
            <b/>
            <sz val="8"/>
            <rFont val="Tahoma"/>
            <family val="2"/>
          </rPr>
          <t xml:space="preserve"> </t>
        </r>
        <r>
          <rPr>
            <sz val="8"/>
            <rFont val="Tahoma"/>
            <family val="2"/>
          </rPr>
          <t xml:space="preserve">
</t>
        </r>
      </text>
    </comment>
    <comment ref="C34" authorId="0">
      <text>
        <r>
          <rPr>
            <sz val="8"/>
            <rFont val="Tahoma"/>
            <family val="2"/>
          </rPr>
          <t xml:space="preserve">taimekaitsevahendi hind (€/l; €/kg) </t>
        </r>
        <r>
          <rPr>
            <sz val="8"/>
            <rFont val="Tahoma"/>
            <family val="2"/>
          </rPr>
          <t xml:space="preserve">
</t>
        </r>
      </text>
    </comment>
    <comment ref="C35" authorId="0">
      <text>
        <r>
          <rPr>
            <sz val="8"/>
            <rFont val="Tahoma"/>
            <family val="2"/>
          </rPr>
          <t>norm hektari kohta</t>
        </r>
        <r>
          <rPr>
            <sz val="8"/>
            <rFont val="Tahoma"/>
            <family val="2"/>
          </rPr>
          <t xml:space="preserve">
</t>
        </r>
      </text>
    </comment>
    <comment ref="C39" authorId="0">
      <text>
        <r>
          <rPr>
            <sz val="8"/>
            <rFont val="Tahoma"/>
            <family val="2"/>
          </rPr>
          <t xml:space="preserve">taimekaitsevahendi hind (€/l; €/kg) </t>
        </r>
        <r>
          <rPr>
            <sz val="8"/>
            <rFont val="Tahoma"/>
            <family val="2"/>
          </rPr>
          <t xml:space="preserve">
</t>
        </r>
      </text>
    </comment>
    <comment ref="C40" authorId="0">
      <text>
        <r>
          <rPr>
            <sz val="8"/>
            <rFont val="Tahoma"/>
            <family val="2"/>
          </rPr>
          <t>norm hektari kohta</t>
        </r>
        <r>
          <rPr>
            <sz val="8"/>
            <rFont val="Tahoma"/>
            <family val="2"/>
          </rPr>
          <t xml:space="preserve">
</t>
        </r>
      </text>
    </comment>
    <comment ref="C44" authorId="0">
      <text>
        <r>
          <rPr>
            <sz val="8"/>
            <rFont val="Tahoma"/>
            <family val="2"/>
          </rPr>
          <t xml:space="preserve">taimekaitsevahendi hind (€/l; €/kg) </t>
        </r>
        <r>
          <rPr>
            <sz val="8"/>
            <rFont val="Tahoma"/>
            <family val="2"/>
          </rPr>
          <t xml:space="preserve">
</t>
        </r>
      </text>
    </comment>
    <comment ref="C45" authorId="0">
      <text>
        <r>
          <rPr>
            <sz val="8"/>
            <rFont val="Tahoma"/>
            <family val="2"/>
          </rPr>
          <t>norm hektari kohta</t>
        </r>
        <r>
          <rPr>
            <sz val="8"/>
            <rFont val="Tahoma"/>
            <family val="2"/>
          </rPr>
          <t xml:space="preserve">
</t>
        </r>
      </text>
    </comment>
    <comment ref="C49" authorId="0">
      <text>
        <r>
          <rPr>
            <sz val="8"/>
            <rFont val="Tahoma"/>
            <family val="2"/>
          </rPr>
          <t xml:space="preserve">taimekaitsevahendi hind (€/l; €/kg) </t>
        </r>
        <r>
          <rPr>
            <sz val="8"/>
            <rFont val="Tahoma"/>
            <family val="2"/>
          </rPr>
          <t xml:space="preserve">
</t>
        </r>
      </text>
    </comment>
    <comment ref="C50" authorId="0">
      <text>
        <r>
          <rPr>
            <sz val="8"/>
            <rFont val="Tahoma"/>
            <family val="2"/>
          </rPr>
          <t>norm hektari kohta</t>
        </r>
        <r>
          <rPr>
            <sz val="8"/>
            <rFont val="Tahoma"/>
            <family val="2"/>
          </rPr>
          <t xml:space="preserve">
</t>
        </r>
      </text>
    </comment>
    <comment ref="D35" authorId="0">
      <text>
        <r>
          <rPr>
            <sz val="8"/>
            <rFont val="Tahoma"/>
            <family val="2"/>
          </rPr>
          <t>taimekaitsevahendite kasutamise kordade arv ühe hektari kohta,  võib  kasutada murdarve</t>
        </r>
        <r>
          <rPr>
            <sz val="8"/>
            <rFont val="Tahoma"/>
            <family val="2"/>
          </rPr>
          <t xml:space="preserve">
</t>
        </r>
      </text>
    </comment>
    <comment ref="D40" authorId="0">
      <text>
        <r>
          <rPr>
            <sz val="8"/>
            <rFont val="Tahoma"/>
            <family val="2"/>
          </rPr>
          <t>taimekaitsevahendite kasutamise kordade arv ühe hektari kohta,  võib  kasutada murdarve</t>
        </r>
        <r>
          <rPr>
            <sz val="8"/>
            <rFont val="Tahoma"/>
            <family val="2"/>
          </rPr>
          <t xml:space="preserve">
</t>
        </r>
      </text>
    </comment>
    <comment ref="D45" authorId="0">
      <text>
        <r>
          <rPr>
            <sz val="8"/>
            <rFont val="Tahoma"/>
            <family val="2"/>
          </rPr>
          <t>taimekaitsevahendite kasutamise kordade arv ühe hektari kohta,  võib  kasutada murdarve</t>
        </r>
        <r>
          <rPr>
            <sz val="8"/>
            <rFont val="Tahoma"/>
            <family val="2"/>
          </rPr>
          <t xml:space="preserve">
</t>
        </r>
      </text>
    </comment>
    <comment ref="D50" authorId="0">
      <text>
        <r>
          <rPr>
            <sz val="8"/>
            <rFont val="Tahoma"/>
            <family val="2"/>
          </rPr>
          <t>taimekaitsevahendite kasutamise kordade arv ühe hektari kohta,  võib  kasutada murdarve</t>
        </r>
        <r>
          <rPr>
            <sz val="8"/>
            <rFont val="Tahoma"/>
            <family val="2"/>
          </rPr>
          <t xml:space="preserve">
</t>
        </r>
      </text>
    </comment>
    <comment ref="A53" authorId="0">
      <text>
        <r>
          <rPr>
            <sz val="8"/>
            <rFont val="Tahoma"/>
            <family val="2"/>
          </rPr>
          <t>võib teksti muuta</t>
        </r>
        <r>
          <rPr>
            <sz val="8"/>
            <rFont val="Tahoma"/>
            <family val="2"/>
          </rPr>
          <t xml:space="preserve">
</t>
        </r>
      </text>
    </comment>
    <comment ref="D53" authorId="0">
      <text>
        <r>
          <rPr>
            <sz val="8"/>
            <rFont val="Tahoma"/>
            <family val="2"/>
          </rPr>
          <t>kogus 1 ha kohta</t>
        </r>
        <r>
          <rPr>
            <sz val="8"/>
            <rFont val="Tahoma"/>
            <family val="2"/>
          </rPr>
          <t xml:space="preserve">
</t>
        </r>
      </text>
    </comment>
    <comment ref="E53" authorId="0">
      <text>
        <r>
          <rPr>
            <sz val="8"/>
            <rFont val="Tahoma"/>
            <family val="2"/>
          </rPr>
          <t>märgi ühik</t>
        </r>
        <r>
          <rPr>
            <sz val="8"/>
            <rFont val="Tahoma"/>
            <family val="2"/>
          </rPr>
          <t xml:space="preserve">
</t>
        </r>
      </text>
    </comment>
    <comment ref="F53" authorId="0">
      <text>
        <r>
          <rPr>
            <sz val="8"/>
            <rFont val="Tahoma"/>
            <family val="2"/>
          </rPr>
          <t>ühiku hind</t>
        </r>
        <r>
          <rPr>
            <sz val="8"/>
            <rFont val="Tahoma"/>
            <family val="2"/>
          </rPr>
          <t xml:space="preserve">
</t>
        </r>
      </text>
    </comment>
    <comment ref="F52" authorId="0">
      <text>
        <r>
          <rPr>
            <sz val="8"/>
            <rFont val="Tahoma"/>
            <family val="2"/>
          </rPr>
          <t>hind €/tonni põhu kohta</t>
        </r>
        <r>
          <rPr>
            <sz val="8"/>
            <rFont val="Tahoma"/>
            <family val="2"/>
          </rPr>
          <t xml:space="preserve">
</t>
        </r>
      </text>
    </comment>
    <comment ref="D52" authorId="0">
      <text>
        <r>
          <rPr>
            <sz val="8"/>
            <rFont val="Tahoma"/>
            <family val="2"/>
          </rPr>
          <t>koristatud põhk t/ha</t>
        </r>
        <r>
          <rPr>
            <sz val="8"/>
            <rFont val="Tahoma"/>
            <family val="2"/>
          </rPr>
          <t xml:space="preserve">
</t>
        </r>
      </text>
    </comment>
    <comment ref="G56" authorId="0">
      <text>
        <r>
          <rPr>
            <sz val="8"/>
            <rFont val="Tahoma"/>
            <family val="2"/>
          </rPr>
          <t xml:space="preserve">masinatööde maksumus ühe hektari kohta; €
</t>
        </r>
      </text>
    </comment>
  </commentList>
</comments>
</file>

<file path=xl/comments5.xml><?xml version="1.0" encoding="utf-8"?>
<comments xmlns="http://schemas.openxmlformats.org/spreadsheetml/2006/main">
  <authors>
    <author>h</author>
  </authors>
  <commentList>
    <comment ref="F15" authorId="0">
      <text>
        <r>
          <rPr>
            <sz val="8"/>
            <rFont val="Tahoma"/>
            <family val="2"/>
          </rPr>
          <t>seemne hind (€/kg); puhitud seemne puhul ei ole vajalik täita puhtimisvahendi rida</t>
        </r>
        <r>
          <rPr>
            <sz val="8"/>
            <rFont val="Tahoma"/>
            <family val="2"/>
          </rPr>
          <t xml:space="preserve">
</t>
        </r>
      </text>
    </comment>
    <comment ref="F16" authorId="0">
      <text>
        <r>
          <rPr>
            <sz val="8"/>
            <rFont val="Tahoma"/>
            <family val="2"/>
          </rPr>
          <t xml:space="preserve">puhtimisvahendi hind (€/l); puhitud seemne puhul ei ole vajalik täita </t>
        </r>
        <r>
          <rPr>
            <sz val="8"/>
            <rFont val="Tahoma"/>
            <family val="2"/>
          </rPr>
          <t xml:space="preserve">
</t>
        </r>
      </text>
    </comment>
    <comment ref="C16" authorId="0">
      <text>
        <r>
          <rPr>
            <sz val="8"/>
            <rFont val="Tahoma"/>
            <family val="2"/>
          </rPr>
          <t>puhtimisvahendi norm 1 tonni seemene kohta</t>
        </r>
        <r>
          <rPr>
            <b/>
            <sz val="8"/>
            <rFont val="Tahoma"/>
            <family val="2"/>
          </rPr>
          <t xml:space="preserve">
</t>
        </r>
        <r>
          <rPr>
            <sz val="8"/>
            <rFont val="Tahoma"/>
            <family val="2"/>
          </rPr>
          <t xml:space="preserve">
</t>
        </r>
      </text>
    </comment>
    <comment ref="A19" authorId="0">
      <text>
        <r>
          <rPr>
            <sz val="8"/>
            <rFont val="Tahoma"/>
            <family val="2"/>
          </rPr>
          <t>väetise nimetus</t>
        </r>
        <r>
          <rPr>
            <sz val="8"/>
            <rFont val="Tahoma"/>
            <family val="2"/>
          </rPr>
          <t xml:space="preserve">
</t>
        </r>
      </text>
    </comment>
    <comment ref="A20" authorId="0">
      <text>
        <r>
          <rPr>
            <sz val="8"/>
            <rFont val="Tahoma"/>
            <family val="2"/>
          </rPr>
          <t xml:space="preserve">märgi siia lihtväetise põhitoitelement N; P või K
</t>
        </r>
      </text>
    </comment>
    <comment ref="A21" authorId="0">
      <text>
        <r>
          <rPr>
            <sz val="8"/>
            <rFont val="Tahoma"/>
            <family val="2"/>
          </rPr>
          <t>väetise nimetus</t>
        </r>
        <r>
          <rPr>
            <sz val="8"/>
            <rFont val="Tahoma"/>
            <family val="2"/>
          </rPr>
          <t xml:space="preserve">
</t>
        </r>
      </text>
    </comment>
    <comment ref="A22" authorId="0">
      <text>
        <r>
          <rPr>
            <sz val="8"/>
            <rFont val="Tahoma"/>
            <family val="2"/>
          </rPr>
          <t>märgi siia lihtväetise põhitoitelement N; P või K</t>
        </r>
        <r>
          <rPr>
            <sz val="8"/>
            <rFont val="Tahoma"/>
            <family val="2"/>
          </rPr>
          <t xml:space="preserve">
</t>
        </r>
      </text>
    </comment>
    <comment ref="A7" authorId="0">
      <text>
        <r>
          <rPr>
            <sz val="8"/>
            <rFont val="Tahoma"/>
            <family val="2"/>
          </rPr>
          <t xml:space="preserve">Märgi toetused, mida on võimalik ha-kohta taotleda </t>
        </r>
      </text>
    </comment>
    <comment ref="C5" authorId="0">
      <text>
        <r>
          <rPr>
            <sz val="8"/>
            <rFont val="Tahoma"/>
            <family val="2"/>
          </rPr>
          <t>kui suur osa põhust keskimiselt põllult ära koristatakse (%)</t>
        </r>
        <r>
          <rPr>
            <sz val="8"/>
            <rFont val="Tahoma"/>
            <family val="2"/>
          </rPr>
          <t xml:space="preserve">
</t>
        </r>
      </text>
    </comment>
    <comment ref="G7" authorId="0">
      <text>
        <r>
          <rPr>
            <sz val="8"/>
            <rFont val="Tahoma"/>
            <family val="2"/>
          </rPr>
          <t>toetuse määr (€/ha)</t>
        </r>
        <r>
          <rPr>
            <sz val="8"/>
            <rFont val="Tahoma"/>
            <family val="2"/>
          </rPr>
          <t xml:space="preserve">
</t>
        </r>
      </text>
    </comment>
    <comment ref="C19" authorId="0">
      <text>
        <r>
          <rPr>
            <sz val="8"/>
            <rFont val="Tahoma"/>
            <family val="2"/>
          </rPr>
          <t>väetise hind €/t</t>
        </r>
        <r>
          <rPr>
            <b/>
            <sz val="8"/>
            <rFont val="Tahoma"/>
            <family val="2"/>
          </rPr>
          <t xml:space="preserve">
</t>
        </r>
        <r>
          <rPr>
            <sz val="8"/>
            <rFont val="Tahoma"/>
            <family val="2"/>
          </rPr>
          <t xml:space="preserve">
</t>
        </r>
      </text>
    </comment>
    <comment ref="C21" authorId="0">
      <text>
        <r>
          <rPr>
            <sz val="8"/>
            <rFont val="Tahoma"/>
            <family val="2"/>
          </rPr>
          <t>väetise hind €/t</t>
        </r>
        <r>
          <rPr>
            <b/>
            <sz val="8"/>
            <rFont val="Tahoma"/>
            <family val="2"/>
          </rPr>
          <t xml:space="preserve">
</t>
        </r>
        <r>
          <rPr>
            <sz val="8"/>
            <rFont val="Tahoma"/>
            <family val="2"/>
          </rPr>
          <t xml:space="preserve">
</t>
        </r>
      </text>
    </comment>
    <comment ref="D19" authorId="0">
      <text>
        <r>
          <rPr>
            <sz val="8"/>
            <rFont val="Tahoma"/>
            <family val="2"/>
          </rPr>
          <t>füüsiline kogus kg/ha</t>
        </r>
        <r>
          <rPr>
            <sz val="8"/>
            <rFont val="Tahoma"/>
            <family val="2"/>
          </rPr>
          <t xml:space="preserve">
</t>
        </r>
      </text>
    </comment>
    <comment ref="D21" authorId="0">
      <text>
        <r>
          <rPr>
            <sz val="8"/>
            <rFont val="Tahoma"/>
            <family val="2"/>
          </rPr>
          <t>füüsiline kogus kg/ha</t>
        </r>
        <r>
          <rPr>
            <sz val="8"/>
            <rFont val="Tahoma"/>
            <family val="2"/>
          </rPr>
          <t xml:space="preserve">
</t>
        </r>
      </text>
    </comment>
    <comment ref="A24" authorId="0">
      <text>
        <r>
          <rPr>
            <sz val="8"/>
            <rFont val="Tahoma"/>
            <family val="2"/>
          </rPr>
          <t>väetise nimetus</t>
        </r>
        <r>
          <rPr>
            <sz val="8"/>
            <rFont val="Tahoma"/>
            <family val="2"/>
          </rPr>
          <t xml:space="preserve">
</t>
        </r>
      </text>
    </comment>
    <comment ref="A28" authorId="0">
      <text>
        <r>
          <rPr>
            <sz val="8"/>
            <rFont val="Tahoma"/>
            <family val="2"/>
          </rPr>
          <t>väetise nimetus</t>
        </r>
        <r>
          <rPr>
            <sz val="8"/>
            <rFont val="Tahoma"/>
            <family val="2"/>
          </rPr>
          <t xml:space="preserve">
</t>
        </r>
      </text>
    </comment>
    <comment ref="C24" authorId="0">
      <text>
        <r>
          <rPr>
            <sz val="8"/>
            <rFont val="Tahoma"/>
            <family val="2"/>
          </rPr>
          <t>väetise hind €/t</t>
        </r>
        <r>
          <rPr>
            <b/>
            <sz val="8"/>
            <rFont val="Tahoma"/>
            <family val="2"/>
          </rPr>
          <t xml:space="preserve">
</t>
        </r>
        <r>
          <rPr>
            <sz val="8"/>
            <rFont val="Tahoma"/>
            <family val="2"/>
          </rPr>
          <t xml:space="preserve">
</t>
        </r>
      </text>
    </comment>
    <comment ref="D24" authorId="0">
      <text>
        <r>
          <rPr>
            <sz val="8"/>
            <rFont val="Tahoma"/>
            <family val="2"/>
          </rPr>
          <t>füüsiline kogus kg/ha</t>
        </r>
        <r>
          <rPr>
            <sz val="8"/>
            <rFont val="Tahoma"/>
            <family val="2"/>
          </rPr>
          <t xml:space="preserve">
</t>
        </r>
      </text>
    </comment>
    <comment ref="C28" authorId="0">
      <text>
        <r>
          <rPr>
            <sz val="8"/>
            <rFont val="Tahoma"/>
            <family val="2"/>
          </rPr>
          <t>väetise hind €/t</t>
        </r>
        <r>
          <rPr>
            <b/>
            <sz val="8"/>
            <rFont val="Tahoma"/>
            <family val="2"/>
          </rPr>
          <t xml:space="preserve">
</t>
        </r>
        <r>
          <rPr>
            <sz val="8"/>
            <rFont val="Tahoma"/>
            <family val="2"/>
          </rPr>
          <t xml:space="preserve">
</t>
        </r>
      </text>
    </comment>
    <comment ref="D28" authorId="0">
      <text>
        <r>
          <rPr>
            <sz val="8"/>
            <rFont val="Tahoma"/>
            <family val="2"/>
          </rPr>
          <t>füüsiline kogus kg/ha</t>
        </r>
        <r>
          <rPr>
            <sz val="8"/>
            <rFont val="Tahoma"/>
            <family val="2"/>
          </rPr>
          <t xml:space="preserve">
</t>
        </r>
      </text>
    </comment>
    <comment ref="A34" authorId="0">
      <text>
        <r>
          <rPr>
            <sz val="8"/>
            <rFont val="Tahoma"/>
            <family val="2"/>
          </rPr>
          <t>taimekaitsevahendi nimetus</t>
        </r>
        <r>
          <rPr>
            <b/>
            <sz val="8"/>
            <rFont val="Tahoma"/>
            <family val="2"/>
          </rPr>
          <t xml:space="preserve"> </t>
        </r>
        <r>
          <rPr>
            <sz val="8"/>
            <rFont val="Tahoma"/>
            <family val="2"/>
          </rPr>
          <t xml:space="preserve">
</t>
        </r>
      </text>
    </comment>
    <comment ref="A39" authorId="0">
      <text>
        <r>
          <rPr>
            <sz val="8"/>
            <rFont val="Tahoma"/>
            <family val="2"/>
          </rPr>
          <t>taimekaitsevahendi nimetus</t>
        </r>
        <r>
          <rPr>
            <b/>
            <sz val="8"/>
            <rFont val="Tahoma"/>
            <family val="2"/>
          </rPr>
          <t xml:space="preserve"> </t>
        </r>
        <r>
          <rPr>
            <sz val="8"/>
            <rFont val="Tahoma"/>
            <family val="2"/>
          </rPr>
          <t xml:space="preserve">
</t>
        </r>
      </text>
    </comment>
    <comment ref="A44" authorId="0">
      <text>
        <r>
          <rPr>
            <sz val="8"/>
            <rFont val="Tahoma"/>
            <family val="2"/>
          </rPr>
          <t>taimekaitsevahendi nimetus</t>
        </r>
        <r>
          <rPr>
            <b/>
            <sz val="8"/>
            <rFont val="Tahoma"/>
            <family val="2"/>
          </rPr>
          <t xml:space="preserve"> </t>
        </r>
        <r>
          <rPr>
            <sz val="8"/>
            <rFont val="Tahoma"/>
            <family val="2"/>
          </rPr>
          <t xml:space="preserve">
</t>
        </r>
      </text>
    </comment>
    <comment ref="A49" authorId="0">
      <text>
        <r>
          <rPr>
            <sz val="8"/>
            <rFont val="Tahoma"/>
            <family val="2"/>
          </rPr>
          <t>taimekaitsevahendi nimetus</t>
        </r>
        <r>
          <rPr>
            <b/>
            <sz val="8"/>
            <rFont val="Tahoma"/>
            <family val="2"/>
          </rPr>
          <t xml:space="preserve"> </t>
        </r>
        <r>
          <rPr>
            <sz val="8"/>
            <rFont val="Tahoma"/>
            <family val="2"/>
          </rPr>
          <t xml:space="preserve">
</t>
        </r>
      </text>
    </comment>
    <comment ref="C34" authorId="0">
      <text>
        <r>
          <rPr>
            <sz val="8"/>
            <rFont val="Tahoma"/>
            <family val="2"/>
          </rPr>
          <t xml:space="preserve">taimekaitsevahendi hind (€/l; €/kg) </t>
        </r>
        <r>
          <rPr>
            <sz val="8"/>
            <rFont val="Tahoma"/>
            <family val="2"/>
          </rPr>
          <t xml:space="preserve">
</t>
        </r>
      </text>
    </comment>
    <comment ref="C35" authorId="0">
      <text>
        <r>
          <rPr>
            <sz val="8"/>
            <rFont val="Tahoma"/>
            <family val="2"/>
          </rPr>
          <t>norm hektari kohta</t>
        </r>
        <r>
          <rPr>
            <sz val="8"/>
            <rFont val="Tahoma"/>
            <family val="2"/>
          </rPr>
          <t xml:space="preserve">
</t>
        </r>
      </text>
    </comment>
    <comment ref="C39" authorId="0">
      <text>
        <r>
          <rPr>
            <sz val="8"/>
            <rFont val="Tahoma"/>
            <family val="2"/>
          </rPr>
          <t xml:space="preserve">taimekaitsevahendi hind (€/l; €/kg) </t>
        </r>
        <r>
          <rPr>
            <sz val="8"/>
            <rFont val="Tahoma"/>
            <family val="2"/>
          </rPr>
          <t xml:space="preserve">
</t>
        </r>
      </text>
    </comment>
    <comment ref="C40" authorId="0">
      <text>
        <r>
          <rPr>
            <sz val="8"/>
            <rFont val="Tahoma"/>
            <family val="2"/>
          </rPr>
          <t>norm hektari kohta</t>
        </r>
        <r>
          <rPr>
            <sz val="8"/>
            <rFont val="Tahoma"/>
            <family val="2"/>
          </rPr>
          <t xml:space="preserve">
</t>
        </r>
      </text>
    </comment>
    <comment ref="C44" authorId="0">
      <text>
        <r>
          <rPr>
            <sz val="8"/>
            <rFont val="Tahoma"/>
            <family val="2"/>
          </rPr>
          <t xml:space="preserve">taimekaitsevahendi hind (€/l; €/kg) </t>
        </r>
        <r>
          <rPr>
            <sz val="8"/>
            <rFont val="Tahoma"/>
            <family val="2"/>
          </rPr>
          <t xml:space="preserve">
</t>
        </r>
      </text>
    </comment>
    <comment ref="C45" authorId="0">
      <text>
        <r>
          <rPr>
            <sz val="8"/>
            <rFont val="Tahoma"/>
            <family val="2"/>
          </rPr>
          <t>norm hektari kohta</t>
        </r>
        <r>
          <rPr>
            <sz val="8"/>
            <rFont val="Tahoma"/>
            <family val="2"/>
          </rPr>
          <t xml:space="preserve">
</t>
        </r>
      </text>
    </comment>
    <comment ref="C49" authorId="0">
      <text>
        <r>
          <rPr>
            <sz val="8"/>
            <rFont val="Tahoma"/>
            <family val="2"/>
          </rPr>
          <t xml:space="preserve">taimekaitsevahendi hind (€/l; €/kg) </t>
        </r>
        <r>
          <rPr>
            <sz val="8"/>
            <rFont val="Tahoma"/>
            <family val="2"/>
          </rPr>
          <t xml:space="preserve">
</t>
        </r>
      </text>
    </comment>
    <comment ref="C50" authorId="0">
      <text>
        <r>
          <rPr>
            <sz val="8"/>
            <rFont val="Tahoma"/>
            <family val="2"/>
          </rPr>
          <t>norm hektari kohta</t>
        </r>
        <r>
          <rPr>
            <sz val="8"/>
            <rFont val="Tahoma"/>
            <family val="2"/>
          </rPr>
          <t xml:space="preserve">
</t>
        </r>
      </text>
    </comment>
    <comment ref="D35" authorId="0">
      <text>
        <r>
          <rPr>
            <sz val="8"/>
            <rFont val="Tahoma"/>
            <family val="2"/>
          </rPr>
          <t>taimekaitsevahendite kasutamise kordade arv ühe hektari kohta,  võib  kasutada murdarve</t>
        </r>
        <r>
          <rPr>
            <sz val="8"/>
            <rFont val="Tahoma"/>
            <family val="2"/>
          </rPr>
          <t xml:space="preserve">
</t>
        </r>
      </text>
    </comment>
    <comment ref="D40" authorId="0">
      <text>
        <r>
          <rPr>
            <sz val="8"/>
            <rFont val="Tahoma"/>
            <family val="2"/>
          </rPr>
          <t>taimekaitsevahendite kasutamise kordade arv ühe hektari kohta,  võib  kasutada murdarve</t>
        </r>
        <r>
          <rPr>
            <sz val="8"/>
            <rFont val="Tahoma"/>
            <family val="2"/>
          </rPr>
          <t xml:space="preserve">
</t>
        </r>
      </text>
    </comment>
    <comment ref="D45" authorId="0">
      <text>
        <r>
          <rPr>
            <sz val="8"/>
            <rFont val="Tahoma"/>
            <family val="2"/>
          </rPr>
          <t>taimekaitsevahendite kasutamise kordade arv ühe hektari kohta,  võib  kasutada murdarve</t>
        </r>
        <r>
          <rPr>
            <sz val="8"/>
            <rFont val="Tahoma"/>
            <family val="2"/>
          </rPr>
          <t xml:space="preserve">
</t>
        </r>
      </text>
    </comment>
    <comment ref="D50" authorId="0">
      <text>
        <r>
          <rPr>
            <sz val="8"/>
            <rFont val="Tahoma"/>
            <family val="2"/>
          </rPr>
          <t>taimekaitsevahendite kasutamise kordade arv ühe hektari kohta,  võib  kasutada murdarve</t>
        </r>
        <r>
          <rPr>
            <sz val="8"/>
            <rFont val="Tahoma"/>
            <family val="2"/>
          </rPr>
          <t xml:space="preserve">
</t>
        </r>
      </text>
    </comment>
    <comment ref="A53" authorId="0">
      <text>
        <r>
          <rPr>
            <sz val="8"/>
            <rFont val="Tahoma"/>
            <family val="2"/>
          </rPr>
          <t>võib teksti muuta</t>
        </r>
        <r>
          <rPr>
            <sz val="8"/>
            <rFont val="Tahoma"/>
            <family val="2"/>
          </rPr>
          <t xml:space="preserve">
</t>
        </r>
      </text>
    </comment>
    <comment ref="D53" authorId="0">
      <text>
        <r>
          <rPr>
            <sz val="8"/>
            <rFont val="Tahoma"/>
            <family val="2"/>
          </rPr>
          <t>kogus 1 ha kohta</t>
        </r>
        <r>
          <rPr>
            <sz val="8"/>
            <rFont val="Tahoma"/>
            <family val="2"/>
          </rPr>
          <t xml:space="preserve">
</t>
        </r>
      </text>
    </comment>
    <comment ref="E53" authorId="0">
      <text>
        <r>
          <rPr>
            <sz val="8"/>
            <rFont val="Tahoma"/>
            <family val="2"/>
          </rPr>
          <t>märgi ühik</t>
        </r>
        <r>
          <rPr>
            <sz val="8"/>
            <rFont val="Tahoma"/>
            <family val="2"/>
          </rPr>
          <t xml:space="preserve">
</t>
        </r>
      </text>
    </comment>
    <comment ref="F53" authorId="0">
      <text>
        <r>
          <rPr>
            <sz val="8"/>
            <rFont val="Tahoma"/>
            <family val="2"/>
          </rPr>
          <t>ühiku hind</t>
        </r>
        <r>
          <rPr>
            <sz val="8"/>
            <rFont val="Tahoma"/>
            <family val="2"/>
          </rPr>
          <t xml:space="preserve">
</t>
        </r>
      </text>
    </comment>
    <comment ref="F52" authorId="0">
      <text>
        <r>
          <rPr>
            <sz val="8"/>
            <rFont val="Tahoma"/>
            <family val="2"/>
          </rPr>
          <t>hind €/tonni põhu kohta</t>
        </r>
        <r>
          <rPr>
            <sz val="8"/>
            <rFont val="Tahoma"/>
            <family val="2"/>
          </rPr>
          <t xml:space="preserve">
</t>
        </r>
      </text>
    </comment>
    <comment ref="D52" authorId="0">
      <text>
        <r>
          <rPr>
            <sz val="8"/>
            <rFont val="Tahoma"/>
            <family val="2"/>
          </rPr>
          <t>koristatud põhk t/ha</t>
        </r>
        <r>
          <rPr>
            <sz val="8"/>
            <rFont val="Tahoma"/>
            <family val="2"/>
          </rPr>
          <t xml:space="preserve">
</t>
        </r>
      </text>
    </comment>
    <comment ref="G56" authorId="0">
      <text>
        <r>
          <rPr>
            <sz val="8"/>
            <rFont val="Tahoma"/>
            <family val="2"/>
          </rPr>
          <t xml:space="preserve">masinatööde maksumus ühe hektari kohta; €
</t>
        </r>
      </text>
    </comment>
  </commentList>
</comments>
</file>

<file path=xl/sharedStrings.xml><?xml version="1.0" encoding="utf-8"?>
<sst xmlns="http://schemas.openxmlformats.org/spreadsheetml/2006/main" count="484" uniqueCount="91">
  <si>
    <t>TOODANG</t>
  </si>
  <si>
    <t xml:space="preserve"> </t>
  </si>
  <si>
    <t xml:space="preserve">    Vili</t>
  </si>
  <si>
    <t xml:space="preserve">    Põhk</t>
  </si>
  <si>
    <t>MUUTUVKULUD</t>
  </si>
  <si>
    <t>KATTETULU 1</t>
  </si>
  <si>
    <t>KATTETULU 2</t>
  </si>
  <si>
    <t xml:space="preserve">   Pakkimisnöör</t>
  </si>
  <si>
    <t>Masinatööd kokku</t>
  </si>
  <si>
    <t>kord</t>
  </si>
  <si>
    <t>Muutuvkulud+masinatööd</t>
  </si>
  <si>
    <t>Muud (abi)tööd</t>
  </si>
  <si>
    <t xml:space="preserve">  Kompleksväetis</t>
  </si>
  <si>
    <t>kg/ha</t>
  </si>
  <si>
    <t>toimaine%</t>
  </si>
  <si>
    <t xml:space="preserve">  Lihtväetis</t>
  </si>
  <si>
    <t>norm/ha</t>
  </si>
  <si>
    <t>Materjalid</t>
  </si>
  <si>
    <t>Väetamine</t>
  </si>
  <si>
    <t>Taimekaitse</t>
  </si>
  <si>
    <t>Toetused</t>
  </si>
  <si>
    <t>Ühtne pindalatoetus</t>
  </si>
  <si>
    <t>Hind, kr/t</t>
  </si>
  <si>
    <t xml:space="preserve">  Herbitsiidid</t>
  </si>
  <si>
    <t xml:space="preserve">  Fungitsiidid</t>
  </si>
  <si>
    <t xml:space="preserve">  Insektitsiidid</t>
  </si>
  <si>
    <t xml:space="preserve">  Retardandid</t>
  </si>
  <si>
    <t xml:space="preserve">     Lämmastik (N) </t>
  </si>
  <si>
    <t xml:space="preserve">     Fosfor (P)       </t>
  </si>
  <si>
    <t xml:space="preserve">     Kaalium (K)      </t>
  </si>
  <si>
    <t xml:space="preserve">    KOKKU muutuvkulud</t>
  </si>
  <si>
    <t>KOKKU sissetulek</t>
  </si>
  <si>
    <t>P väetise toimaine korrutada läbi koefitsiendiga 0,44</t>
  </si>
  <si>
    <t>K väetise toimaine korrutada läbi koefitsiendiga 0,83</t>
  </si>
  <si>
    <t>Seeme</t>
  </si>
  <si>
    <t>t/ha</t>
  </si>
  <si>
    <t>Masinatööd</t>
  </si>
  <si>
    <t>näide</t>
  </si>
  <si>
    <t>andmetel</t>
  </si>
  <si>
    <t>Muud muutuvkulud</t>
  </si>
  <si>
    <t xml:space="preserve">   Vili</t>
  </si>
  <si>
    <t xml:space="preserve">   Põhk</t>
  </si>
  <si>
    <t>3,0 t/ha</t>
  </si>
  <si>
    <t>4,5 t/ha</t>
  </si>
  <si>
    <t>6,0 t/ha</t>
  </si>
  <si>
    <t xml:space="preserve">   Seeme</t>
  </si>
  <si>
    <t xml:space="preserve">   Väetised</t>
  </si>
  <si>
    <t xml:space="preserve">   Taimekaitse</t>
  </si>
  <si>
    <t xml:space="preserve">   Muud muutuvkulud</t>
  </si>
  <si>
    <t>Saagikus t/ha</t>
  </si>
  <si>
    <t>RUKIS</t>
  </si>
  <si>
    <t>puhtimisvahend</t>
  </si>
  <si>
    <t>norm/t</t>
  </si>
  <si>
    <t>l</t>
  </si>
  <si>
    <t>Kombainkoristus</t>
  </si>
  <si>
    <t>Vilja vedu kuivatisse</t>
  </si>
  <si>
    <t>Tootmiskulud 1 kg teravilja tootmiseks (ilma toetuseta)</t>
  </si>
  <si>
    <t>N väetise koefitsient 1,0</t>
  </si>
  <si>
    <t>%</t>
  </si>
  <si>
    <t>puhitud seeme</t>
  </si>
  <si>
    <t>Orase äestamine</t>
  </si>
  <si>
    <t>Vilja kuivatamine</t>
  </si>
  <si>
    <t>Hind €</t>
  </si>
  <si>
    <t xml:space="preserve">Hind € </t>
  </si>
  <si>
    <t>Hind, €/t</t>
  </si>
  <si>
    <t>Hind,€/l; €/kg</t>
  </si>
  <si>
    <t>N</t>
  </si>
  <si>
    <t>Mulla harimine, keskmiselt</t>
  </si>
  <si>
    <t>Min.väetise ja seemne vedu</t>
  </si>
  <si>
    <t>Külvamine</t>
  </si>
  <si>
    <t>Rullimine</t>
  </si>
  <si>
    <t>Taimekaitsetööd</t>
  </si>
  <si>
    <t>Väetise vedu ja külvamine</t>
  </si>
  <si>
    <t>Vilja hoiustamine jm.tööd</t>
  </si>
  <si>
    <t>Põhu rullimine (55%)</t>
  </si>
  <si>
    <t>Põhupallide kokkuvedu</t>
  </si>
  <si>
    <t>märkused 2011.a. näite kohta</t>
  </si>
  <si>
    <t>2011. a.</t>
  </si>
  <si>
    <t>NPK 7-12-25 hind 415 €/t, toiteelemendi maksumus 1,26 €/kg</t>
  </si>
  <si>
    <t>Fastac 50, hind 11,18 €/l, norm 0,30 l/ha, maksumus 3,35 €/kord</t>
  </si>
  <si>
    <t>Sekator OD, hind 75,10 €/l, norm 0,15 l/ha, maksumus 11,27 €/kord</t>
  </si>
  <si>
    <t>CCC, hind 2,88 €/liiter, norm 2,00 l/ha , maksumus 5,76 €/kord</t>
  </si>
  <si>
    <t>AN 34, hind 325 €/t, toiteelemendi maksumus 0,96 €/kg</t>
  </si>
  <si>
    <t>Duet Ultra, hind 37,07 €/l, norm 0,6 l/ha, maksumus 22,24 €/kord</t>
  </si>
  <si>
    <t>KOKKU sissetulek, €/ha</t>
  </si>
  <si>
    <t>KOKKU muutuvkulud, €/ha</t>
  </si>
  <si>
    <t>KATTETULU 1, €/ha</t>
  </si>
  <si>
    <t>MASINATÖÖD, €/ha</t>
  </si>
  <si>
    <t>KATTETULU 2, €/ha</t>
  </si>
  <si>
    <t>Tootmiskulud  (ilma toetuseta), €/kg</t>
  </si>
  <si>
    <t>Kokku €</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</si>
</sst>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0"/>
    <numFmt numFmtId="173" formatCode="0.0%"/>
    <numFmt numFmtId="174" formatCode="0.000"/>
    <numFmt numFmtId="175" formatCode="#,##0.0"/>
    <numFmt numFmtId="176" formatCode="#,##0.000"/>
    <numFmt numFmtId="177" formatCode="0.00000"/>
    <numFmt numFmtId="178" formatCode="0.0000"/>
    <numFmt numFmtId="179" formatCode="0.000000"/>
    <numFmt numFmtId="180" formatCode="#,##0.0000"/>
    <numFmt numFmtId="181" formatCode="0.0000000000"/>
    <numFmt numFmtId="182" formatCode="0.000000000"/>
    <numFmt numFmtId="183" formatCode="0.00000000"/>
    <numFmt numFmtId="184" formatCode="0.0000000"/>
    <numFmt numFmtId="185" formatCode="[$-425]d\.\ mmmm\ yyyy&quot;. a.&quot;"/>
  </numFmts>
  <fonts count="71">
    <font>
      <sz val="10"/>
      <name val="Arial"/>
      <family val="0"/>
    </font>
    <font>
      <u val="single"/>
      <sz val="10"/>
      <color indexed="36"/>
      <name val="Arial"/>
      <family val="2"/>
    </font>
    <font>
      <u val="single"/>
      <sz val="10"/>
      <color indexed="12"/>
      <name val="Arial"/>
      <family val="2"/>
    </font>
    <font>
      <b/>
      <sz val="24"/>
      <color indexed="12"/>
      <name val="Arial"/>
      <family val="2"/>
    </font>
    <font>
      <b/>
      <sz val="9"/>
      <name val="Arial"/>
      <family val="2"/>
    </font>
    <font>
      <sz val="9"/>
      <name val="Arial"/>
      <family val="2"/>
    </font>
    <font>
      <sz val="10"/>
      <color indexed="10"/>
      <name val="Arial"/>
      <family val="2"/>
    </font>
    <font>
      <b/>
      <sz val="10"/>
      <color indexed="10"/>
      <name val="Arial"/>
      <family val="2"/>
    </font>
    <font>
      <b/>
      <sz val="10"/>
      <name val="Arial"/>
      <family val="2"/>
    </font>
    <font>
      <sz val="8"/>
      <name val="Arial"/>
      <family val="2"/>
    </font>
    <font>
      <b/>
      <i/>
      <sz val="10"/>
      <name val="Arial"/>
      <family val="2"/>
    </font>
    <font>
      <b/>
      <sz val="9"/>
      <color indexed="58"/>
      <name val="Arial"/>
      <family val="2"/>
    </font>
    <font>
      <sz val="9"/>
      <color indexed="58"/>
      <name val="Arial"/>
      <family val="2"/>
    </font>
    <font>
      <b/>
      <sz val="9"/>
      <color indexed="12"/>
      <name val="Arial"/>
      <family val="2"/>
    </font>
    <font>
      <sz val="9"/>
      <color indexed="12"/>
      <name val="Arial"/>
      <family val="2"/>
    </font>
    <font>
      <b/>
      <sz val="10"/>
      <color indexed="12"/>
      <name val="Arial"/>
      <family val="2"/>
    </font>
    <font>
      <sz val="24"/>
      <color indexed="12"/>
      <name val="Arial"/>
      <family val="2"/>
    </font>
    <font>
      <b/>
      <i/>
      <sz val="10"/>
      <color indexed="10"/>
      <name val="Arial"/>
      <family val="2"/>
    </font>
    <font>
      <sz val="14"/>
      <color indexed="12"/>
      <name val="Arial"/>
      <family val="2"/>
    </font>
    <font>
      <sz val="8"/>
      <name val="Tahoma"/>
      <family val="2"/>
    </font>
    <font>
      <b/>
      <sz val="8"/>
      <name val="Tahoma"/>
      <family val="2"/>
    </font>
    <font>
      <sz val="9"/>
      <color indexed="9"/>
      <name val="Arial"/>
      <family val="2"/>
    </font>
    <font>
      <b/>
      <sz val="18"/>
      <color indexed="12"/>
      <name val="Arial"/>
      <family val="2"/>
    </font>
    <font>
      <b/>
      <sz val="12"/>
      <color indexed="12"/>
      <name val="Arial"/>
      <family val="2"/>
    </font>
    <font>
      <sz val="10"/>
      <color indexed="12"/>
      <name val="Arial"/>
      <family val="2"/>
    </font>
    <font>
      <b/>
      <sz val="14"/>
      <color indexed="12"/>
      <name val="Arial"/>
      <family val="2"/>
    </font>
    <font>
      <b/>
      <i/>
      <sz val="14"/>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6"/>
      <name val="Calibri"/>
      <family val="0"/>
    </font>
    <font>
      <sz val="14"/>
      <color indexed="8"/>
      <name val="Calibri"/>
      <family val="0"/>
    </font>
    <font>
      <i/>
      <u val="single"/>
      <sz val="11"/>
      <color indexed="12"/>
      <name val="Calibri"/>
      <family val="0"/>
    </font>
    <font>
      <i/>
      <u val="single"/>
      <sz val="11"/>
      <color indexed="48"/>
      <name val="Calibri"/>
      <family val="0"/>
    </font>
    <font>
      <i/>
      <u val="single"/>
      <sz val="11"/>
      <color indexed="8"/>
      <name val="Calibri"/>
      <family val="0"/>
    </font>
    <font>
      <b/>
      <i/>
      <sz val="11"/>
      <color indexed="8"/>
      <name val="Calibri"/>
      <family val="0"/>
    </font>
    <font>
      <i/>
      <sz val="11"/>
      <color indexed="8"/>
      <name val="Calibri"/>
      <family val="0"/>
    </font>
    <font>
      <b/>
      <sz val="11"/>
      <color indexed="60"/>
      <name val="Calibri"/>
      <family val="0"/>
    </font>
    <font>
      <u val="single"/>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indexed="43"/>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hair"/>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hair"/>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hair"/>
      <top>
        <color indexed="63"/>
      </top>
      <bottom>
        <color indexed="63"/>
      </bottom>
    </border>
    <border>
      <left style="thin"/>
      <right style="thin"/>
      <top style="thin"/>
      <bottom style="thin"/>
    </border>
    <border>
      <left style="thin"/>
      <right style="thin"/>
      <top>
        <color indexed="63"/>
      </top>
      <bottom>
        <color indexed="63"/>
      </bottom>
    </border>
    <border>
      <left>
        <color indexed="63"/>
      </left>
      <right style="hair"/>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style="hair"/>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style="hair"/>
      <bottom style="hair"/>
    </border>
    <border>
      <left>
        <color indexed="63"/>
      </left>
      <right style="hair"/>
      <top>
        <color indexed="63"/>
      </top>
      <bottom style="hair"/>
    </border>
    <border>
      <left style="thin"/>
      <right>
        <color indexed="63"/>
      </right>
      <top style="thin"/>
      <bottom style="hair"/>
    </border>
    <border>
      <left style="thin"/>
      <right>
        <color indexed="63"/>
      </right>
      <top style="hair"/>
      <bottom style="thin"/>
    </border>
    <border>
      <left style="thin"/>
      <right style="thin"/>
      <top>
        <color indexed="63"/>
      </top>
      <bottom style="thin"/>
    </border>
    <border>
      <left>
        <color indexed="63"/>
      </left>
      <right>
        <color indexed="63"/>
      </right>
      <top style="thin"/>
      <bottom style="hair"/>
    </border>
    <border>
      <left style="thin"/>
      <right style="thin"/>
      <top style="thin"/>
      <bottom style="hair"/>
    </border>
    <border>
      <left style="thin"/>
      <right style="thin"/>
      <top>
        <color indexed="63"/>
      </top>
      <bottom style="hair"/>
    </border>
    <border>
      <left>
        <color indexed="63"/>
      </left>
      <right style="hair"/>
      <top style="thin"/>
      <bottom style="hair"/>
    </border>
    <border>
      <left style="hair"/>
      <right style="hair"/>
      <top style="hair"/>
      <bottom style="hair"/>
    </border>
    <border>
      <left style="medium"/>
      <right>
        <color indexed="63"/>
      </right>
      <top style="medium"/>
      <bottom>
        <color indexed="63"/>
      </bottom>
    </border>
    <border>
      <left style="medium"/>
      <right>
        <color indexed="63"/>
      </right>
      <top>
        <color indexed="63"/>
      </top>
      <bottom>
        <color indexed="63"/>
      </bottom>
    </border>
    <border>
      <left style="medium"/>
      <right style="hair"/>
      <top style="hair"/>
      <bottom style="hair"/>
    </border>
    <border>
      <left style="hair"/>
      <right style="medium"/>
      <top style="hair"/>
      <bottom style="hair"/>
    </border>
    <border>
      <left style="medium"/>
      <right style="hair"/>
      <top>
        <color indexed="63"/>
      </top>
      <bottom style="medium"/>
    </border>
    <border>
      <left style="hair"/>
      <right style="hair"/>
      <top>
        <color indexed="63"/>
      </top>
      <bottom style="medium"/>
    </border>
    <border>
      <left style="hair"/>
      <right style="medium"/>
      <top>
        <color indexed="63"/>
      </top>
      <bottom style="medium"/>
    </border>
    <border>
      <left>
        <color indexed="63"/>
      </left>
      <right style="hair"/>
      <top style="hair"/>
      <bottom style="thin"/>
    </border>
    <border>
      <left style="thin"/>
      <right style="thin"/>
      <top style="hair"/>
      <bottom style="thin"/>
    </border>
    <border>
      <left>
        <color indexed="63"/>
      </left>
      <right>
        <color indexed="63"/>
      </right>
      <top style="hair"/>
      <bottom style="thin"/>
    </border>
    <border>
      <left style="hair"/>
      <right>
        <color indexed="63"/>
      </right>
      <top style="hair"/>
      <bottom style="thin"/>
    </border>
    <border>
      <left style="hair"/>
      <right>
        <color indexed="63"/>
      </right>
      <top>
        <color indexed="63"/>
      </top>
      <bottom>
        <color indexed="63"/>
      </bottom>
    </border>
    <border>
      <left style="thin"/>
      <right>
        <color indexed="63"/>
      </right>
      <top style="hair"/>
      <bottom>
        <color indexed="63"/>
      </bottom>
    </border>
    <border>
      <left>
        <color indexed="63"/>
      </left>
      <right style="thin"/>
      <top style="hair"/>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style="thin"/>
      <top style="hair"/>
      <bottom style="thin"/>
    </border>
    <border>
      <left>
        <color indexed="63"/>
      </left>
      <right style="thin"/>
      <top style="thin"/>
      <bottom style="hair"/>
    </border>
    <border>
      <left style="hair"/>
      <right>
        <color indexed="63"/>
      </right>
      <top style="thin"/>
      <bottom>
        <color indexed="63"/>
      </bottom>
    </border>
    <border>
      <left style="hair"/>
      <right>
        <color indexed="63"/>
      </right>
      <top style="hair"/>
      <bottom style="hair"/>
    </border>
    <border>
      <left style="hair"/>
      <right>
        <color indexed="63"/>
      </right>
      <top>
        <color indexed="63"/>
      </top>
      <bottom style="hair"/>
    </border>
    <border>
      <left style="hair"/>
      <right>
        <color indexed="63"/>
      </right>
      <top>
        <color indexed="63"/>
      </top>
      <bottom style="thin"/>
    </border>
    <border>
      <left style="hair"/>
      <right>
        <color indexed="63"/>
      </right>
      <top style="thin"/>
      <bottom style="thin"/>
    </border>
    <border>
      <left>
        <color indexed="63"/>
      </left>
      <right style="thin"/>
      <top>
        <color indexed="63"/>
      </top>
      <bottom style="hair"/>
    </border>
    <border>
      <left style="hair"/>
      <right style="thin"/>
      <top style="hair"/>
      <bottom style="hair"/>
    </border>
    <border>
      <left style="hair"/>
      <right style="thin"/>
      <top>
        <color indexed="63"/>
      </top>
      <bottom style="hair"/>
    </border>
    <border>
      <left style="hair"/>
      <right style="thin"/>
      <top>
        <color indexed="63"/>
      </top>
      <bottom style="thin"/>
    </border>
    <border>
      <left>
        <color indexed="63"/>
      </left>
      <right style="thin"/>
      <top style="hair"/>
      <bottom>
        <color indexed="63"/>
      </bottom>
    </border>
    <border>
      <left style="hair"/>
      <right style="thin"/>
      <top style="thin"/>
      <bottom>
        <color indexed="63"/>
      </bottom>
    </border>
    <border>
      <left style="hair"/>
      <right style="hair"/>
      <top>
        <color indexed="63"/>
      </top>
      <bottom>
        <color indexed="63"/>
      </bottom>
    </border>
    <border>
      <left>
        <color indexed="63"/>
      </left>
      <right style="medium"/>
      <top>
        <color indexed="63"/>
      </top>
      <bottom>
        <color indexed="63"/>
      </bottom>
    </border>
    <border>
      <left style="thin"/>
      <right style="hair"/>
      <top>
        <color indexed="63"/>
      </top>
      <bottom style="thin"/>
    </border>
    <border>
      <left style="thin"/>
      <right style="hair"/>
      <top style="thin"/>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1"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84">
    <xf numFmtId="0" fontId="0" fillId="0" borderId="0" xfId="0" applyAlignment="1">
      <alignment/>
    </xf>
    <xf numFmtId="0" fontId="3" fillId="33" borderId="0" xfId="0" applyFont="1" applyFill="1" applyAlignment="1" applyProtection="1">
      <alignment/>
      <protection/>
    </xf>
    <xf numFmtId="0" fontId="5" fillId="33" borderId="10" xfId="0" applyFont="1" applyFill="1" applyBorder="1" applyAlignment="1" applyProtection="1">
      <alignment/>
      <protection/>
    </xf>
    <xf numFmtId="0" fontId="5" fillId="33" borderId="11" xfId="0" applyFont="1" applyFill="1" applyBorder="1" applyAlignment="1" applyProtection="1">
      <alignment/>
      <protection/>
    </xf>
    <xf numFmtId="0" fontId="5" fillId="33" borderId="12" xfId="0" applyFont="1" applyFill="1" applyBorder="1" applyAlignment="1" applyProtection="1">
      <alignment horizontal="center"/>
      <protection/>
    </xf>
    <xf numFmtId="0" fontId="5" fillId="33" borderId="13" xfId="0" applyFont="1" applyFill="1" applyBorder="1" applyAlignment="1" applyProtection="1">
      <alignment horizontal="center"/>
      <protection/>
    </xf>
    <xf numFmtId="0" fontId="5" fillId="33" borderId="14" xfId="0" applyFont="1" applyFill="1" applyBorder="1" applyAlignment="1" applyProtection="1">
      <alignment/>
      <protection/>
    </xf>
    <xf numFmtId="0" fontId="5" fillId="33" borderId="15" xfId="0" applyFont="1" applyFill="1" applyBorder="1" applyAlignment="1" applyProtection="1">
      <alignment/>
      <protection/>
    </xf>
    <xf numFmtId="0" fontId="5" fillId="33" borderId="16" xfId="0" applyFont="1" applyFill="1" applyBorder="1" applyAlignment="1" applyProtection="1">
      <alignment horizontal="right"/>
      <protection/>
    </xf>
    <xf numFmtId="0" fontId="5" fillId="33" borderId="17" xfId="0" applyFont="1" applyFill="1" applyBorder="1" applyAlignment="1" applyProtection="1">
      <alignment horizontal="right"/>
      <protection/>
    </xf>
    <xf numFmtId="0" fontId="6" fillId="0" borderId="0" xfId="0" applyFont="1" applyAlignment="1">
      <alignment/>
    </xf>
    <xf numFmtId="0" fontId="6" fillId="0" borderId="0" xfId="0" applyFont="1" applyAlignment="1">
      <alignment/>
    </xf>
    <xf numFmtId="0" fontId="6" fillId="0" borderId="0" xfId="0" applyFont="1" applyAlignment="1">
      <alignment/>
    </xf>
    <xf numFmtId="0" fontId="8" fillId="0" borderId="0" xfId="0" applyFont="1" applyAlignment="1">
      <alignment/>
    </xf>
    <xf numFmtId="0" fontId="5" fillId="0" borderId="18" xfId="0" applyFont="1" applyFill="1" applyBorder="1" applyAlignment="1" applyProtection="1">
      <alignment horizontal="left"/>
      <protection/>
    </xf>
    <xf numFmtId="0" fontId="4" fillId="33" borderId="19" xfId="0" applyFont="1" applyFill="1" applyBorder="1" applyAlignment="1" applyProtection="1">
      <alignment/>
      <protection/>
    </xf>
    <xf numFmtId="0" fontId="5" fillId="0" borderId="20" xfId="0" applyFont="1" applyFill="1" applyBorder="1" applyAlignment="1" applyProtection="1">
      <alignment/>
      <protection/>
    </xf>
    <xf numFmtId="0" fontId="5" fillId="0" borderId="21" xfId="0" applyFont="1" applyFill="1" applyBorder="1" applyAlignment="1" applyProtection="1">
      <alignment horizontal="left"/>
      <protection/>
    </xf>
    <xf numFmtId="0" fontId="4" fillId="0" borderId="22" xfId="0" applyFont="1" applyFill="1" applyBorder="1" applyAlignment="1" applyProtection="1">
      <alignment/>
      <protection/>
    </xf>
    <xf numFmtId="0" fontId="5" fillId="0" borderId="16" xfId="0" applyFont="1" applyFill="1" applyBorder="1" applyAlignment="1" applyProtection="1">
      <alignment/>
      <protection/>
    </xf>
    <xf numFmtId="0" fontId="5" fillId="0" borderId="15" xfId="0" applyFont="1" applyFill="1" applyBorder="1" applyAlignment="1" applyProtection="1">
      <alignment/>
      <protection/>
    </xf>
    <xf numFmtId="0" fontId="5" fillId="0" borderId="16" xfId="0" applyFont="1" applyFill="1" applyBorder="1" applyAlignment="1" applyProtection="1">
      <alignment horizontal="right"/>
      <protection/>
    </xf>
    <xf numFmtId="0" fontId="5" fillId="0" borderId="17" xfId="0" applyFont="1" applyFill="1" applyBorder="1" applyAlignment="1" applyProtection="1">
      <alignment horizontal="right"/>
      <protection/>
    </xf>
    <xf numFmtId="0" fontId="4" fillId="0" borderId="14" xfId="0" applyFont="1" applyFill="1" applyBorder="1" applyAlignment="1" applyProtection="1">
      <alignment horizontal="left"/>
      <protection/>
    </xf>
    <xf numFmtId="0" fontId="5" fillId="0" borderId="23" xfId="0" applyFont="1" applyFill="1" applyBorder="1" applyAlignment="1" applyProtection="1">
      <alignment/>
      <protection/>
    </xf>
    <xf numFmtId="0" fontId="5" fillId="0" borderId="23" xfId="0" applyFont="1" applyFill="1" applyBorder="1" applyAlignment="1" applyProtection="1">
      <alignment horizontal="left"/>
      <protection/>
    </xf>
    <xf numFmtId="0" fontId="5" fillId="0" borderId="14" xfId="0" applyFont="1" applyFill="1" applyBorder="1" applyAlignment="1" applyProtection="1">
      <alignment/>
      <protection/>
    </xf>
    <xf numFmtId="0" fontId="5" fillId="0" borderId="24" xfId="0" applyFont="1" applyFill="1" applyBorder="1" applyAlignment="1" applyProtection="1">
      <alignment/>
      <protection/>
    </xf>
    <xf numFmtId="0" fontId="7" fillId="0" borderId="0" xfId="0" applyFont="1" applyAlignment="1">
      <alignment/>
    </xf>
    <xf numFmtId="0" fontId="10" fillId="0" borderId="0" xfId="0" applyFont="1" applyAlignment="1">
      <alignment/>
    </xf>
    <xf numFmtId="0" fontId="5" fillId="0" borderId="20" xfId="0" applyFont="1" applyFill="1" applyBorder="1" applyAlignment="1" applyProtection="1">
      <alignment/>
      <protection/>
    </xf>
    <xf numFmtId="2" fontId="5" fillId="0" borderId="18" xfId="0" applyNumberFormat="1" applyFont="1" applyFill="1" applyBorder="1" applyAlignment="1" applyProtection="1">
      <alignment horizontal="left"/>
      <protection/>
    </xf>
    <xf numFmtId="172" fontId="5" fillId="0" borderId="16" xfId="0" applyNumberFormat="1" applyFont="1" applyFill="1" applyBorder="1" applyAlignment="1" applyProtection="1">
      <alignment horizontal="right"/>
      <protection/>
    </xf>
    <xf numFmtId="0" fontId="5" fillId="0" borderId="15" xfId="0" applyFont="1" applyFill="1" applyBorder="1" applyAlignment="1" applyProtection="1">
      <alignment horizontal="left"/>
      <protection/>
    </xf>
    <xf numFmtId="172" fontId="5" fillId="0" borderId="14" xfId="0" applyNumberFormat="1" applyFont="1" applyFill="1" applyBorder="1" applyAlignment="1" applyProtection="1">
      <alignment horizontal="right"/>
      <protection/>
    </xf>
    <xf numFmtId="0" fontId="5" fillId="0" borderId="0" xfId="0" applyFont="1" applyFill="1" applyBorder="1" applyAlignment="1">
      <alignment/>
    </xf>
    <xf numFmtId="0" fontId="5" fillId="0" borderId="18" xfId="0" applyFont="1" applyFill="1" applyBorder="1" applyAlignment="1">
      <alignment/>
    </xf>
    <xf numFmtId="0" fontId="5" fillId="0" borderId="21" xfId="0" applyFont="1" applyFill="1" applyBorder="1" applyAlignment="1" applyProtection="1">
      <alignment horizontal="left"/>
      <protection/>
    </xf>
    <xf numFmtId="0" fontId="5" fillId="0" borderId="18" xfId="0" applyFont="1" applyFill="1" applyBorder="1" applyAlignment="1" applyProtection="1">
      <alignment horizontal="left"/>
      <protection/>
    </xf>
    <xf numFmtId="0" fontId="5" fillId="0" borderId="23" xfId="0" applyFont="1" applyFill="1" applyBorder="1" applyAlignment="1" applyProtection="1">
      <alignment horizontal="right"/>
      <protection locked="0"/>
    </xf>
    <xf numFmtId="0" fontId="5" fillId="0" borderId="0" xfId="0" applyFont="1" applyFill="1" applyBorder="1" applyAlignment="1" applyProtection="1">
      <alignment horizontal="right"/>
      <protection locked="0"/>
    </xf>
    <xf numFmtId="0" fontId="5" fillId="0" borderId="16" xfId="0" applyFont="1" applyFill="1" applyBorder="1" applyAlignment="1" applyProtection="1">
      <alignment horizontal="right"/>
      <protection locked="0"/>
    </xf>
    <xf numFmtId="0" fontId="5" fillId="0" borderId="25" xfId="0" applyFont="1" applyFill="1" applyBorder="1" applyAlignment="1" applyProtection="1">
      <alignment horizontal="right"/>
      <protection locked="0"/>
    </xf>
    <xf numFmtId="0" fontId="5" fillId="0" borderId="14" xfId="0" applyFont="1" applyFill="1" applyBorder="1" applyAlignment="1" applyProtection="1">
      <alignment horizontal="right"/>
      <protection locked="0"/>
    </xf>
    <xf numFmtId="1" fontId="5" fillId="0" borderId="23" xfId="0" applyNumberFormat="1" applyFont="1" applyFill="1" applyBorder="1" applyAlignment="1" applyProtection="1">
      <alignment horizontal="right"/>
      <protection locked="0"/>
    </xf>
    <xf numFmtId="0" fontId="5" fillId="0" borderId="24" xfId="0" applyFont="1" applyFill="1" applyBorder="1" applyAlignment="1" applyProtection="1">
      <alignment horizontal="right"/>
      <protection locked="0"/>
    </xf>
    <xf numFmtId="0" fontId="0" fillId="0" borderId="0" xfId="0" applyFont="1" applyAlignment="1">
      <alignment/>
    </xf>
    <xf numFmtId="0" fontId="4" fillId="33" borderId="14" xfId="0" applyFont="1" applyFill="1" applyBorder="1" applyAlignment="1">
      <alignment/>
    </xf>
    <xf numFmtId="0" fontId="4" fillId="33" borderId="16" xfId="0" applyFont="1" applyFill="1" applyBorder="1" applyAlignment="1">
      <alignment/>
    </xf>
    <xf numFmtId="0" fontId="5" fillId="0" borderId="26" xfId="0" applyFont="1" applyFill="1" applyBorder="1" applyAlignment="1" applyProtection="1">
      <alignment/>
      <protection/>
    </xf>
    <xf numFmtId="0" fontId="5" fillId="0" borderId="27" xfId="0" applyFont="1" applyFill="1" applyBorder="1" applyAlignment="1" applyProtection="1">
      <alignment/>
      <protection/>
    </xf>
    <xf numFmtId="0" fontId="5" fillId="0" borderId="27" xfId="0" applyFont="1" applyFill="1" applyBorder="1" applyAlignment="1" applyProtection="1">
      <alignment horizontal="right"/>
      <protection locked="0"/>
    </xf>
    <xf numFmtId="0" fontId="5" fillId="0" borderId="28" xfId="0" applyFont="1" applyFill="1" applyBorder="1" applyAlignment="1" applyProtection="1">
      <alignment horizontal="left"/>
      <protection/>
    </xf>
    <xf numFmtId="0" fontId="5" fillId="0" borderId="29" xfId="0" applyFont="1" applyFill="1" applyBorder="1" applyAlignment="1" applyProtection="1">
      <alignment horizontal="right"/>
      <protection locked="0"/>
    </xf>
    <xf numFmtId="4" fontId="5" fillId="0" borderId="29" xfId="0" applyNumberFormat="1" applyFont="1" applyFill="1" applyBorder="1" applyAlignment="1" applyProtection="1">
      <alignment horizontal="right"/>
      <protection locked="0"/>
    </xf>
    <xf numFmtId="1" fontId="5" fillId="0" borderId="27" xfId="0" applyNumberFormat="1" applyFont="1" applyFill="1" applyBorder="1" applyAlignment="1" applyProtection="1">
      <alignment horizontal="right"/>
      <protection locked="0"/>
    </xf>
    <xf numFmtId="2" fontId="5" fillId="0" borderId="29" xfId="0" applyNumberFormat="1" applyFont="1" applyFill="1" applyBorder="1" applyAlignment="1" applyProtection="1">
      <alignment horizontal="right"/>
      <protection locked="0"/>
    </xf>
    <xf numFmtId="0" fontId="5" fillId="0" borderId="28" xfId="0" applyFont="1" applyFill="1" applyBorder="1" applyAlignment="1" applyProtection="1">
      <alignment horizontal="left"/>
      <protection/>
    </xf>
    <xf numFmtId="0" fontId="5" fillId="0" borderId="30" xfId="0" applyFont="1" applyFill="1" applyBorder="1" applyAlignment="1" applyProtection="1">
      <alignment/>
      <protection/>
    </xf>
    <xf numFmtId="0" fontId="5" fillId="0" borderId="29" xfId="0" applyFont="1" applyFill="1" applyBorder="1" applyAlignment="1">
      <alignment/>
    </xf>
    <xf numFmtId="0" fontId="5" fillId="0" borderId="28" xfId="0" applyFont="1" applyFill="1" applyBorder="1" applyAlignment="1">
      <alignment/>
    </xf>
    <xf numFmtId="2" fontId="5" fillId="0" borderId="28" xfId="0" applyNumberFormat="1" applyFont="1" applyFill="1" applyBorder="1" applyAlignment="1" applyProtection="1">
      <alignment horizontal="left"/>
      <protection/>
    </xf>
    <xf numFmtId="2" fontId="5" fillId="0" borderId="27" xfId="0" applyNumberFormat="1" applyFont="1" applyFill="1" applyBorder="1" applyAlignment="1" applyProtection="1">
      <alignment horizontal="right"/>
      <protection locked="0"/>
    </xf>
    <xf numFmtId="3" fontId="5" fillId="0" borderId="29" xfId="0" applyNumberFormat="1" applyFont="1" applyFill="1" applyBorder="1" applyAlignment="1" applyProtection="1">
      <alignment horizontal="right"/>
      <protection locked="0"/>
    </xf>
    <xf numFmtId="0" fontId="5" fillId="0" borderId="31" xfId="0" applyFont="1" applyFill="1" applyBorder="1" applyAlignment="1" applyProtection="1">
      <alignment horizontal="left"/>
      <protection/>
    </xf>
    <xf numFmtId="0" fontId="4" fillId="0" borderId="10" xfId="0" applyFont="1" applyFill="1" applyBorder="1" applyAlignment="1" applyProtection="1">
      <alignment/>
      <protection/>
    </xf>
    <xf numFmtId="0" fontId="5" fillId="0" borderId="10" xfId="0" applyFont="1" applyFill="1" applyBorder="1" applyAlignment="1" applyProtection="1">
      <alignment/>
      <protection/>
    </xf>
    <xf numFmtId="0" fontId="5" fillId="0" borderId="11" xfId="0" applyFont="1" applyFill="1" applyBorder="1" applyAlignment="1" applyProtection="1">
      <alignment/>
      <protection/>
    </xf>
    <xf numFmtId="0" fontId="5" fillId="0" borderId="12" xfId="0" applyFont="1" applyFill="1" applyBorder="1" applyAlignment="1" applyProtection="1">
      <alignment horizontal="right"/>
      <protection/>
    </xf>
    <xf numFmtId="1" fontId="5" fillId="0" borderId="12" xfId="0" applyNumberFormat="1" applyFont="1" applyFill="1" applyBorder="1" applyAlignment="1" applyProtection="1">
      <alignment horizontal="right"/>
      <protection/>
    </xf>
    <xf numFmtId="0" fontId="4" fillId="0" borderId="14" xfId="0" applyFont="1" applyFill="1" applyBorder="1" applyAlignment="1" applyProtection="1">
      <alignment/>
      <protection/>
    </xf>
    <xf numFmtId="0" fontId="5" fillId="0" borderId="32" xfId="0" applyFont="1" applyFill="1" applyBorder="1" applyAlignment="1" applyProtection="1">
      <alignment/>
      <protection/>
    </xf>
    <xf numFmtId="0" fontId="5" fillId="0" borderId="11" xfId="0" applyFont="1" applyFill="1" applyBorder="1" applyAlignment="1" applyProtection="1">
      <alignment horizontal="left"/>
      <protection/>
    </xf>
    <xf numFmtId="2" fontId="5" fillId="0" borderId="23" xfId="0" applyNumberFormat="1" applyFont="1" applyFill="1" applyBorder="1" applyAlignment="1" applyProtection="1">
      <alignment horizontal="right"/>
      <protection locked="0"/>
    </xf>
    <xf numFmtId="4" fontId="5" fillId="0" borderId="25" xfId="0" applyNumberFormat="1" applyFont="1" applyFill="1" applyBorder="1" applyAlignment="1" applyProtection="1">
      <alignment horizontal="right"/>
      <protection locked="0"/>
    </xf>
    <xf numFmtId="2" fontId="5" fillId="0" borderId="33" xfId="0" applyNumberFormat="1" applyFont="1" applyFill="1" applyBorder="1" applyAlignment="1" applyProtection="1">
      <alignment horizontal="right"/>
      <protection locked="0"/>
    </xf>
    <xf numFmtId="2" fontId="5" fillId="0" borderId="21" xfId="0" applyNumberFormat="1" applyFont="1" applyFill="1" applyBorder="1" applyAlignment="1" applyProtection="1">
      <alignment horizontal="left"/>
      <protection/>
    </xf>
    <xf numFmtId="0" fontId="5" fillId="0" borderId="33" xfId="0" applyFont="1" applyFill="1" applyBorder="1" applyAlignment="1" applyProtection="1">
      <alignment horizontal="right"/>
      <protection locked="0"/>
    </xf>
    <xf numFmtId="0" fontId="6" fillId="0" borderId="0" xfId="0" applyFont="1" applyAlignment="1">
      <alignment/>
    </xf>
    <xf numFmtId="0" fontId="5" fillId="0" borderId="32" xfId="0" applyFont="1" applyFill="1" applyBorder="1" applyAlignment="1" applyProtection="1">
      <alignment horizontal="right"/>
      <protection locked="0"/>
    </xf>
    <xf numFmtId="0" fontId="5" fillId="0" borderId="30" xfId="0" applyFont="1" applyFill="1" applyBorder="1" applyAlignment="1" applyProtection="1">
      <alignment/>
      <protection/>
    </xf>
    <xf numFmtId="0" fontId="5" fillId="0" borderId="34" xfId="0" applyFont="1" applyFill="1" applyBorder="1" applyAlignment="1" applyProtection="1">
      <alignment/>
      <protection/>
    </xf>
    <xf numFmtId="0" fontId="5" fillId="0" borderId="10" xfId="0" applyFont="1" applyFill="1" applyBorder="1" applyAlignment="1" applyProtection="1">
      <alignment horizontal="right"/>
      <protection locked="0"/>
    </xf>
    <xf numFmtId="0" fontId="5" fillId="0" borderId="35" xfId="0" applyFont="1" applyFill="1" applyBorder="1" applyAlignment="1" applyProtection="1">
      <alignment horizontal="right"/>
      <protection locked="0"/>
    </xf>
    <xf numFmtId="0" fontId="5" fillId="0" borderId="36" xfId="0" applyFont="1" applyFill="1" applyBorder="1" applyAlignment="1" applyProtection="1">
      <alignment/>
      <protection/>
    </xf>
    <xf numFmtId="0" fontId="5" fillId="0" borderId="37" xfId="0" applyFont="1" applyFill="1" applyBorder="1" applyAlignment="1" applyProtection="1">
      <alignment/>
      <protection/>
    </xf>
    <xf numFmtId="0" fontId="5" fillId="0" borderId="27" xfId="0" applyFont="1" applyFill="1" applyBorder="1" applyAlignment="1" applyProtection="1">
      <alignment horizontal="left"/>
      <protection/>
    </xf>
    <xf numFmtId="0" fontId="5" fillId="0" borderId="28" xfId="0" applyFont="1" applyFill="1" applyBorder="1" applyAlignment="1" applyProtection="1">
      <alignment horizontal="left"/>
      <protection locked="0"/>
    </xf>
    <xf numFmtId="0" fontId="5" fillId="0" borderId="18" xfId="0" applyFont="1" applyFill="1" applyBorder="1" applyAlignment="1" applyProtection="1">
      <alignment horizontal="left"/>
      <protection locked="0"/>
    </xf>
    <xf numFmtId="0" fontId="5" fillId="0" borderId="38" xfId="0" applyFont="1" applyFill="1" applyBorder="1" applyAlignment="1" applyProtection="1">
      <alignment horizontal="left"/>
      <protection locked="0"/>
    </xf>
    <xf numFmtId="0" fontId="5" fillId="0" borderId="21" xfId="0" applyFont="1" applyFill="1" applyBorder="1" applyAlignment="1" applyProtection="1">
      <alignment horizontal="left"/>
      <protection locked="0"/>
    </xf>
    <xf numFmtId="0" fontId="5" fillId="0" borderId="11" xfId="0" applyFont="1" applyFill="1" applyBorder="1" applyAlignment="1" applyProtection="1">
      <alignment horizontal="left"/>
      <protection locked="0"/>
    </xf>
    <xf numFmtId="2" fontId="5" fillId="0" borderId="26" xfId="0" applyNumberFormat="1" applyFont="1" applyFill="1" applyBorder="1" applyAlignment="1" applyProtection="1">
      <alignment horizontal="right"/>
      <protection locked="0"/>
    </xf>
    <xf numFmtId="1" fontId="5" fillId="0" borderId="24" xfId="0" applyNumberFormat="1" applyFont="1" applyFill="1" applyBorder="1" applyAlignment="1" applyProtection="1">
      <alignment horizontal="right"/>
      <protection locked="0"/>
    </xf>
    <xf numFmtId="1" fontId="5" fillId="0" borderId="14" xfId="0" applyNumberFormat="1" applyFont="1" applyFill="1" applyBorder="1" applyAlignment="1" applyProtection="1">
      <alignment horizontal="right"/>
      <protection locked="0"/>
    </xf>
    <xf numFmtId="1" fontId="5" fillId="0" borderId="27" xfId="0" applyNumberFormat="1" applyFont="1" applyFill="1" applyBorder="1" applyAlignment="1">
      <alignment/>
    </xf>
    <xf numFmtId="1" fontId="5" fillId="0" borderId="24" xfId="0" applyNumberFormat="1" applyFont="1" applyFill="1" applyBorder="1" applyAlignment="1">
      <alignment/>
    </xf>
    <xf numFmtId="2" fontId="5" fillId="0" borderId="24" xfId="0" applyNumberFormat="1" applyFont="1" applyFill="1" applyBorder="1" applyAlignment="1" applyProtection="1">
      <alignment horizontal="right"/>
      <protection locked="0"/>
    </xf>
    <xf numFmtId="0" fontId="8" fillId="0" borderId="0" xfId="0" applyFont="1" applyAlignment="1">
      <alignment horizontal="center"/>
    </xf>
    <xf numFmtId="0" fontId="0" fillId="0" borderId="39" xfId="0" applyBorder="1" applyAlignment="1">
      <alignment/>
    </xf>
    <xf numFmtId="0" fontId="16" fillId="33" borderId="40" xfId="0" applyFont="1" applyFill="1" applyBorder="1" applyAlignment="1" applyProtection="1">
      <alignment/>
      <protection/>
    </xf>
    <xf numFmtId="0" fontId="8" fillId="0" borderId="41" xfId="0" applyFont="1" applyBorder="1" applyAlignment="1">
      <alignment horizontal="center"/>
    </xf>
    <xf numFmtId="0" fontId="0" fillId="0" borderId="42" xfId="0" applyBorder="1" applyAlignment="1">
      <alignment/>
    </xf>
    <xf numFmtId="0" fontId="0" fillId="0" borderId="43" xfId="0" applyBorder="1" applyAlignment="1">
      <alignment/>
    </xf>
    <xf numFmtId="0" fontId="0" fillId="0" borderId="42" xfId="0" applyFont="1" applyBorder="1" applyAlignment="1">
      <alignment/>
    </xf>
    <xf numFmtId="0" fontId="8" fillId="0" borderId="42" xfId="0" applyFont="1" applyBorder="1" applyAlignment="1">
      <alignment/>
    </xf>
    <xf numFmtId="0" fontId="13" fillId="33" borderId="42" xfId="0" applyFont="1" applyFill="1" applyBorder="1" applyAlignment="1">
      <alignment horizontal="lef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1" fontId="5" fillId="0" borderId="47" xfId="0" applyNumberFormat="1" applyFont="1" applyFill="1" applyBorder="1" applyAlignment="1" applyProtection="1">
      <alignment horizontal="left"/>
      <protection locked="0"/>
    </xf>
    <xf numFmtId="0" fontId="5" fillId="0" borderId="31" xfId="0" applyFont="1" applyFill="1" applyBorder="1" applyAlignment="1" applyProtection="1">
      <alignment horizontal="left"/>
      <protection locked="0"/>
    </xf>
    <xf numFmtId="0" fontId="5" fillId="0" borderId="15" xfId="0" applyFont="1" applyFill="1" applyBorder="1" applyAlignment="1" applyProtection="1">
      <alignment horizontal="left"/>
      <protection locked="0"/>
    </xf>
    <xf numFmtId="0" fontId="4" fillId="0" borderId="23" xfId="0" applyFont="1" applyFill="1" applyBorder="1" applyAlignment="1" applyProtection="1">
      <alignment/>
      <protection/>
    </xf>
    <xf numFmtId="0" fontId="5" fillId="34" borderId="48" xfId="0" applyFont="1" applyFill="1" applyBorder="1" applyAlignment="1" applyProtection="1">
      <alignment/>
      <protection locked="0"/>
    </xf>
    <xf numFmtId="0" fontId="5" fillId="0" borderId="49" xfId="0" applyFont="1" applyFill="1" applyBorder="1" applyAlignment="1" applyProtection="1">
      <alignment horizontal="right"/>
      <protection/>
    </xf>
    <xf numFmtId="0" fontId="5" fillId="0" borderId="47" xfId="0" applyFont="1" applyFill="1" applyBorder="1" applyAlignment="1" applyProtection="1">
      <alignment horizontal="left"/>
      <protection locked="0"/>
    </xf>
    <xf numFmtId="0" fontId="5" fillId="0" borderId="31" xfId="0" applyFont="1" applyFill="1" applyBorder="1" applyAlignment="1" applyProtection="1">
      <alignment horizontal="left"/>
      <protection/>
    </xf>
    <xf numFmtId="2" fontId="5" fillId="0" borderId="49" xfId="0" applyNumberFormat="1" applyFont="1" applyFill="1" applyBorder="1" applyAlignment="1" applyProtection="1">
      <alignment horizontal="right"/>
      <protection/>
    </xf>
    <xf numFmtId="0" fontId="4" fillId="0" borderId="10" xfId="0" applyFont="1" applyFill="1" applyBorder="1" applyAlignment="1" applyProtection="1">
      <alignment/>
      <protection/>
    </xf>
    <xf numFmtId="0" fontId="5" fillId="0" borderId="26" xfId="0" applyFont="1" applyFill="1" applyBorder="1" applyAlignment="1" applyProtection="1">
      <alignment horizontal="right"/>
      <protection/>
    </xf>
    <xf numFmtId="0" fontId="5" fillId="0" borderId="10" xfId="0" applyFont="1" applyFill="1" applyBorder="1" applyAlignment="1" applyProtection="1">
      <alignment horizontal="right"/>
      <protection/>
    </xf>
    <xf numFmtId="2" fontId="5" fillId="0" borderId="47" xfId="0" applyNumberFormat="1" applyFont="1" applyFill="1" applyBorder="1" applyAlignment="1" applyProtection="1">
      <alignment horizontal="left"/>
      <protection locked="0"/>
    </xf>
    <xf numFmtId="0" fontId="0" fillId="33" borderId="0" xfId="0" applyFill="1" applyAlignment="1">
      <alignment/>
    </xf>
    <xf numFmtId="0" fontId="18" fillId="33" borderId="0" xfId="0" applyFont="1" applyFill="1" applyBorder="1" applyAlignment="1">
      <alignment/>
    </xf>
    <xf numFmtId="0" fontId="0" fillId="33" borderId="0" xfId="0" applyFill="1" applyBorder="1" applyAlignment="1">
      <alignment/>
    </xf>
    <xf numFmtId="3" fontId="5" fillId="0" borderId="27" xfId="0" applyNumberFormat="1" applyFont="1" applyFill="1" applyBorder="1" applyAlignment="1">
      <alignment/>
    </xf>
    <xf numFmtId="3" fontId="5" fillId="0" borderId="28" xfId="0" applyNumberFormat="1" applyFont="1" applyFill="1" applyBorder="1" applyAlignment="1">
      <alignment/>
    </xf>
    <xf numFmtId="3" fontId="5" fillId="0" borderId="23" xfId="0" applyNumberFormat="1" applyFont="1" applyFill="1" applyBorder="1" applyAlignment="1">
      <alignment/>
    </xf>
    <xf numFmtId="3" fontId="5" fillId="0" borderId="18" xfId="0" applyNumberFormat="1" applyFont="1" applyFill="1" applyBorder="1" applyAlignment="1">
      <alignment/>
    </xf>
    <xf numFmtId="3" fontId="5" fillId="0" borderId="24" xfId="0" applyNumberFormat="1" applyFont="1" applyFill="1" applyBorder="1" applyAlignment="1">
      <alignment/>
    </xf>
    <xf numFmtId="3" fontId="5" fillId="0" borderId="21" xfId="0" applyNumberFormat="1" applyFont="1" applyFill="1" applyBorder="1" applyAlignment="1">
      <alignment/>
    </xf>
    <xf numFmtId="0" fontId="4" fillId="33" borderId="10" xfId="0" applyFont="1" applyFill="1" applyBorder="1" applyAlignment="1" applyProtection="1">
      <alignment horizontal="left"/>
      <protection/>
    </xf>
    <xf numFmtId="0" fontId="4" fillId="33" borderId="12" xfId="0" applyFont="1" applyFill="1" applyBorder="1" applyAlignment="1" applyProtection="1">
      <alignment horizontal="left"/>
      <protection/>
    </xf>
    <xf numFmtId="2" fontId="5" fillId="34" borderId="23" xfId="0" applyNumberFormat="1" applyFont="1" applyFill="1" applyBorder="1" applyAlignment="1" applyProtection="1">
      <alignment horizontal="right"/>
      <protection locked="0"/>
    </xf>
    <xf numFmtId="0" fontId="5" fillId="34" borderId="23" xfId="0" applyFont="1" applyFill="1" applyBorder="1" applyAlignment="1" applyProtection="1">
      <alignment horizontal="right"/>
      <protection locked="0"/>
    </xf>
    <xf numFmtId="0" fontId="4" fillId="33" borderId="12" xfId="0" applyFont="1" applyFill="1" applyBorder="1" applyAlignment="1" applyProtection="1">
      <alignment/>
      <protection/>
    </xf>
    <xf numFmtId="0" fontId="4" fillId="0" borderId="34" xfId="0" applyFont="1" applyFill="1" applyBorder="1" applyAlignment="1" applyProtection="1">
      <alignment/>
      <protection/>
    </xf>
    <xf numFmtId="0" fontId="5" fillId="0" borderId="15" xfId="0" applyFont="1" applyFill="1" applyBorder="1" applyAlignment="1" applyProtection="1">
      <alignment horizontal="left"/>
      <protection/>
    </xf>
    <xf numFmtId="0" fontId="5" fillId="0" borderId="22" xfId="0" applyFont="1" applyFill="1" applyBorder="1" applyAlignment="1" applyProtection="1">
      <alignment/>
      <protection/>
    </xf>
    <xf numFmtId="0" fontId="5" fillId="0" borderId="34" xfId="0" applyFont="1" applyFill="1" applyBorder="1" applyAlignment="1" applyProtection="1">
      <alignment/>
      <protection/>
    </xf>
    <xf numFmtId="0" fontId="5" fillId="0" borderId="22" xfId="0" applyFont="1" applyFill="1" applyBorder="1" applyAlignment="1" applyProtection="1">
      <alignment/>
      <protection/>
    </xf>
    <xf numFmtId="2" fontId="5" fillId="0" borderId="0" xfId="0" applyNumberFormat="1" applyFont="1" applyFill="1" applyBorder="1" applyAlignment="1" applyProtection="1">
      <alignment horizontal="right"/>
      <protection/>
    </xf>
    <xf numFmtId="1" fontId="5" fillId="34" borderId="0" xfId="0" applyNumberFormat="1" applyFont="1" applyFill="1" applyBorder="1" applyAlignment="1" applyProtection="1">
      <alignment horizontal="right"/>
      <protection locked="0"/>
    </xf>
    <xf numFmtId="2" fontId="5" fillId="0" borderId="23" xfId="0" applyNumberFormat="1" applyFont="1" applyFill="1" applyBorder="1" applyAlignment="1" applyProtection="1">
      <alignment horizontal="right"/>
      <protection/>
    </xf>
    <xf numFmtId="1" fontId="5" fillId="0" borderId="0" xfId="0" applyNumberFormat="1" applyFont="1" applyFill="1" applyBorder="1" applyAlignment="1" applyProtection="1">
      <alignment horizontal="right"/>
      <protection/>
    </xf>
    <xf numFmtId="0" fontId="5" fillId="0" borderId="0" xfId="0" applyFont="1" applyFill="1" applyBorder="1" applyAlignment="1" applyProtection="1">
      <alignment horizontal="right"/>
      <protection/>
    </xf>
    <xf numFmtId="0" fontId="5" fillId="0" borderId="23" xfId="0" applyFont="1" applyFill="1" applyBorder="1" applyAlignment="1" applyProtection="1">
      <alignment horizontal="right"/>
      <protection/>
    </xf>
    <xf numFmtId="0" fontId="5" fillId="0" borderId="14" xfId="0" applyFont="1" applyFill="1" applyBorder="1" applyAlignment="1" applyProtection="1">
      <alignment horizontal="right"/>
      <protection/>
    </xf>
    <xf numFmtId="0" fontId="5" fillId="34" borderId="23" xfId="0" applyFont="1" applyFill="1" applyBorder="1" applyAlignment="1" applyProtection="1">
      <alignment horizontal="right"/>
      <protection locked="0"/>
    </xf>
    <xf numFmtId="0" fontId="5" fillId="34" borderId="24" xfId="0" applyFont="1" applyFill="1" applyBorder="1" applyAlignment="1" applyProtection="1">
      <alignment horizontal="right"/>
      <protection locked="0"/>
    </xf>
    <xf numFmtId="0" fontId="5" fillId="33" borderId="28" xfId="0" applyFont="1" applyFill="1" applyBorder="1" applyAlignment="1" applyProtection="1">
      <alignment horizontal="left"/>
      <protection/>
    </xf>
    <xf numFmtId="0" fontId="5" fillId="33" borderId="28" xfId="0" applyFont="1" applyFill="1" applyBorder="1" applyAlignment="1" applyProtection="1">
      <alignment horizontal="left"/>
      <protection/>
    </xf>
    <xf numFmtId="2" fontId="5" fillId="34" borderId="29" xfId="0" applyNumberFormat="1" applyFont="1" applyFill="1" applyBorder="1" applyAlignment="1" applyProtection="1">
      <alignment horizontal="right"/>
      <protection locked="0"/>
    </xf>
    <xf numFmtId="0" fontId="5" fillId="34" borderId="33" xfId="0" applyFont="1" applyFill="1" applyBorder="1" applyAlignment="1" applyProtection="1">
      <alignment horizontal="right"/>
      <protection locked="0"/>
    </xf>
    <xf numFmtId="0" fontId="5" fillId="0" borderId="47" xfId="0" applyFont="1" applyFill="1" applyBorder="1" applyAlignment="1" applyProtection="1">
      <alignment horizontal="left"/>
      <protection/>
    </xf>
    <xf numFmtId="0" fontId="5" fillId="0" borderId="38" xfId="0" applyFont="1" applyFill="1" applyBorder="1" applyAlignment="1" applyProtection="1">
      <alignment horizontal="left"/>
      <protection/>
    </xf>
    <xf numFmtId="0" fontId="5" fillId="34" borderId="30" xfId="0" applyFont="1" applyFill="1" applyBorder="1" applyAlignment="1" applyProtection="1">
      <alignment/>
      <protection locked="0"/>
    </xf>
    <xf numFmtId="0" fontId="5" fillId="34" borderId="20" xfId="0" applyFont="1" applyFill="1" applyBorder="1" applyAlignment="1" applyProtection="1">
      <alignment/>
      <protection locked="0"/>
    </xf>
    <xf numFmtId="0" fontId="5" fillId="34" borderId="34" xfId="0" applyFont="1" applyFill="1" applyBorder="1" applyAlignment="1" applyProtection="1">
      <alignment/>
      <protection locked="0"/>
    </xf>
    <xf numFmtId="9" fontId="5" fillId="34" borderId="20" xfId="0" applyNumberFormat="1" applyFont="1" applyFill="1" applyBorder="1" applyAlignment="1" applyProtection="1">
      <alignment/>
      <protection locked="0"/>
    </xf>
    <xf numFmtId="0" fontId="5" fillId="34" borderId="20" xfId="0" applyFont="1" applyFill="1" applyBorder="1" applyAlignment="1" applyProtection="1">
      <alignment/>
      <protection locked="0"/>
    </xf>
    <xf numFmtId="0" fontId="5" fillId="34" borderId="34" xfId="0" applyFont="1" applyFill="1" applyBorder="1" applyAlignment="1" applyProtection="1">
      <alignment/>
      <protection locked="0"/>
    </xf>
    <xf numFmtId="0" fontId="5" fillId="35" borderId="29" xfId="0" applyFont="1" applyFill="1" applyBorder="1" applyAlignment="1" applyProtection="1">
      <alignment/>
      <protection locked="0"/>
    </xf>
    <xf numFmtId="0" fontId="5" fillId="34" borderId="30" xfId="0" applyFont="1" applyFill="1" applyBorder="1" applyAlignment="1" applyProtection="1">
      <alignment/>
      <protection locked="0"/>
    </xf>
    <xf numFmtId="0" fontId="5" fillId="36" borderId="20" xfId="0" applyFont="1" applyFill="1" applyBorder="1" applyAlignment="1" applyProtection="1">
      <alignment horizontal="right"/>
      <protection locked="0"/>
    </xf>
    <xf numFmtId="0" fontId="5" fillId="36" borderId="34" xfId="0" applyFont="1" applyFill="1" applyBorder="1" applyAlignment="1" applyProtection="1">
      <alignment horizontal="right"/>
      <protection locked="0"/>
    </xf>
    <xf numFmtId="0" fontId="5" fillId="34" borderId="27" xfId="0" applyFont="1" applyFill="1" applyBorder="1" applyAlignment="1" applyProtection="1">
      <alignment/>
      <protection locked="0"/>
    </xf>
    <xf numFmtId="0" fontId="5" fillId="34" borderId="23" xfId="0" applyFont="1" applyFill="1" applyBorder="1" applyAlignment="1" applyProtection="1" quotePrefix="1">
      <alignment horizontal="right"/>
      <protection locked="0"/>
    </xf>
    <xf numFmtId="0" fontId="5" fillId="34" borderId="23" xfId="0" applyFont="1" applyFill="1" applyBorder="1" applyAlignment="1" applyProtection="1">
      <alignment/>
      <protection locked="0"/>
    </xf>
    <xf numFmtId="0" fontId="5" fillId="34" borderId="24" xfId="0" applyFont="1" applyFill="1" applyBorder="1" applyAlignment="1" applyProtection="1">
      <alignment/>
      <protection locked="0"/>
    </xf>
    <xf numFmtId="172" fontId="5" fillId="34" borderId="24" xfId="0" applyNumberFormat="1" applyFont="1" applyFill="1" applyBorder="1" applyAlignment="1" applyProtection="1">
      <alignment/>
      <protection locked="0"/>
    </xf>
    <xf numFmtId="0" fontId="5" fillId="34" borderId="33" xfId="0" applyFont="1" applyFill="1" applyBorder="1" applyAlignment="1" applyProtection="1">
      <alignment/>
      <protection locked="0"/>
    </xf>
    <xf numFmtId="3" fontId="5" fillId="34" borderId="27" xfId="0" applyNumberFormat="1" applyFont="1" applyFill="1" applyBorder="1" applyAlignment="1" applyProtection="1">
      <alignment/>
      <protection locked="0"/>
    </xf>
    <xf numFmtId="2" fontId="5" fillId="34" borderId="0" xfId="0" applyNumberFormat="1" applyFont="1" applyFill="1" applyAlignment="1" applyProtection="1">
      <alignment/>
      <protection locked="0"/>
    </xf>
    <xf numFmtId="0" fontId="5" fillId="35" borderId="18" xfId="0" applyFont="1" applyFill="1" applyBorder="1" applyAlignment="1" applyProtection="1">
      <alignment horizontal="left"/>
      <protection locked="0"/>
    </xf>
    <xf numFmtId="0" fontId="17" fillId="0" borderId="0" xfId="0" applyFont="1" applyAlignment="1" applyProtection="1">
      <alignment/>
      <protection/>
    </xf>
    <xf numFmtId="0" fontId="0" fillId="0" borderId="0" xfId="0" applyAlignment="1" applyProtection="1">
      <alignment/>
      <protection/>
    </xf>
    <xf numFmtId="2" fontId="5" fillId="0" borderId="27" xfId="0" applyNumberFormat="1" applyFont="1" applyFill="1" applyBorder="1" applyAlignment="1" applyProtection="1">
      <alignment horizontal="right"/>
      <protection/>
    </xf>
    <xf numFmtId="0" fontId="0" fillId="0" borderId="0" xfId="0" applyFont="1" applyAlignment="1" applyProtection="1">
      <alignment/>
      <protection/>
    </xf>
    <xf numFmtId="0" fontId="6" fillId="0" borderId="0" xfId="0" applyFont="1" applyAlignment="1" applyProtection="1">
      <alignment/>
      <protection/>
    </xf>
    <xf numFmtId="0" fontId="5" fillId="0" borderId="29" xfId="0" applyFont="1" applyFill="1" applyBorder="1" applyAlignment="1" applyProtection="1">
      <alignment/>
      <protection/>
    </xf>
    <xf numFmtId="0" fontId="5" fillId="0" borderId="28" xfId="0" applyFont="1" applyFill="1" applyBorder="1" applyAlignment="1" applyProtection="1">
      <alignment/>
      <protection/>
    </xf>
    <xf numFmtId="3" fontId="5" fillId="0" borderId="29" xfId="0" applyNumberFormat="1" applyFont="1" applyFill="1" applyBorder="1" applyAlignment="1" applyProtection="1">
      <alignment/>
      <protection/>
    </xf>
    <xf numFmtId="3" fontId="5" fillId="0" borderId="28" xfId="0" applyNumberFormat="1" applyFont="1" applyFill="1" applyBorder="1" applyAlignment="1" applyProtection="1">
      <alignment/>
      <protection/>
    </xf>
    <xf numFmtId="0" fontId="0" fillId="0" borderId="0" xfId="0" applyFont="1" applyAlignment="1" applyProtection="1">
      <alignment/>
      <protection/>
    </xf>
    <xf numFmtId="0" fontId="5" fillId="0" borderId="0" xfId="0" applyFont="1" applyFill="1" applyBorder="1" applyAlignment="1" applyProtection="1">
      <alignment/>
      <protection/>
    </xf>
    <xf numFmtId="0" fontId="5" fillId="0" borderId="18" xfId="0" applyFont="1" applyFill="1" applyBorder="1" applyAlignment="1" applyProtection="1">
      <alignment/>
      <protection/>
    </xf>
    <xf numFmtId="3" fontId="5" fillId="0" borderId="0" xfId="0" applyNumberFormat="1" applyFont="1" applyFill="1" applyBorder="1" applyAlignment="1" applyProtection="1">
      <alignment/>
      <protection/>
    </xf>
    <xf numFmtId="3" fontId="5" fillId="0" borderId="18" xfId="0" applyNumberFormat="1" applyFont="1" applyFill="1" applyBorder="1" applyAlignment="1" applyProtection="1">
      <alignment/>
      <protection/>
    </xf>
    <xf numFmtId="0" fontId="5" fillId="0" borderId="25" xfId="0" applyFont="1" applyFill="1" applyBorder="1" applyAlignment="1" applyProtection="1">
      <alignment/>
      <protection/>
    </xf>
    <xf numFmtId="0" fontId="5" fillId="0" borderId="21" xfId="0" applyFont="1" applyFill="1" applyBorder="1" applyAlignment="1" applyProtection="1">
      <alignment/>
      <protection/>
    </xf>
    <xf numFmtId="3" fontId="5" fillId="0" borderId="25" xfId="0" applyNumberFormat="1" applyFont="1" applyFill="1" applyBorder="1" applyAlignment="1" applyProtection="1">
      <alignment/>
      <protection/>
    </xf>
    <xf numFmtId="3" fontId="5" fillId="0" borderId="21" xfId="0" applyNumberFormat="1" applyFont="1" applyFill="1" applyBorder="1" applyAlignment="1" applyProtection="1">
      <alignment/>
      <protection/>
    </xf>
    <xf numFmtId="0" fontId="5" fillId="0" borderId="24" xfId="0" applyFont="1" applyFill="1" applyBorder="1" applyAlignment="1" applyProtection="1">
      <alignment horizontal="right"/>
      <protection/>
    </xf>
    <xf numFmtId="2" fontId="5" fillId="0" borderId="25" xfId="0" applyNumberFormat="1" applyFont="1" applyFill="1" applyBorder="1" applyAlignment="1" applyProtection="1">
      <alignment horizontal="right"/>
      <protection/>
    </xf>
    <xf numFmtId="0" fontId="5" fillId="0" borderId="29" xfId="0" applyFont="1" applyFill="1" applyBorder="1" applyAlignment="1" applyProtection="1">
      <alignment horizontal="right"/>
      <protection/>
    </xf>
    <xf numFmtId="4" fontId="5" fillId="0" borderId="0" xfId="0" applyNumberFormat="1" applyFont="1" applyFill="1" applyBorder="1" applyAlignment="1" applyProtection="1">
      <alignment horizontal="right"/>
      <protection/>
    </xf>
    <xf numFmtId="0" fontId="5" fillId="0" borderId="27" xfId="0" applyFont="1" applyFill="1" applyBorder="1" applyAlignment="1" applyProtection="1">
      <alignment horizontal="right"/>
      <protection/>
    </xf>
    <xf numFmtId="0" fontId="5" fillId="0" borderId="25" xfId="0" applyFont="1" applyFill="1" applyBorder="1" applyAlignment="1" applyProtection="1">
      <alignment horizontal="right"/>
      <protection/>
    </xf>
    <xf numFmtId="2" fontId="5" fillId="0" borderId="29" xfId="0" applyNumberFormat="1" applyFont="1" applyFill="1" applyBorder="1" applyAlignment="1" applyProtection="1">
      <alignment horizontal="right"/>
      <protection/>
    </xf>
    <xf numFmtId="0" fontId="6" fillId="0" borderId="0" xfId="0" applyFont="1" applyAlignment="1" applyProtection="1">
      <alignment/>
      <protection/>
    </xf>
    <xf numFmtId="2" fontId="5" fillId="0" borderId="0" xfId="0" applyNumberFormat="1" applyFont="1" applyAlignment="1" applyProtection="1">
      <alignment/>
      <protection/>
    </xf>
    <xf numFmtId="1" fontId="5" fillId="0" borderId="29" xfId="0" applyNumberFormat="1" applyFont="1" applyBorder="1" applyAlignment="1" applyProtection="1">
      <alignment/>
      <protection/>
    </xf>
    <xf numFmtId="1" fontId="5" fillId="0" borderId="29" xfId="0" applyNumberFormat="1" applyFont="1" applyFill="1" applyBorder="1" applyAlignment="1" applyProtection="1">
      <alignment horizontal="right"/>
      <protection/>
    </xf>
    <xf numFmtId="2" fontId="5" fillId="0" borderId="50" xfId="0" applyNumberFormat="1" applyFont="1" applyBorder="1" applyAlignment="1" applyProtection="1">
      <alignment/>
      <protection/>
    </xf>
    <xf numFmtId="1" fontId="5" fillId="0" borderId="25" xfId="0" applyNumberFormat="1" applyFont="1" applyFill="1" applyBorder="1" applyAlignment="1" applyProtection="1">
      <alignment horizontal="right"/>
      <protection/>
    </xf>
    <xf numFmtId="1" fontId="5" fillId="0" borderId="16" xfId="0" applyNumberFormat="1" applyFont="1" applyFill="1" applyBorder="1" applyAlignment="1" applyProtection="1">
      <alignment horizontal="right"/>
      <protection/>
    </xf>
    <xf numFmtId="0" fontId="5" fillId="33" borderId="27" xfId="0" applyFont="1" applyFill="1" applyBorder="1" applyAlignment="1" applyProtection="1">
      <alignment horizontal="right"/>
      <protection/>
    </xf>
    <xf numFmtId="2" fontId="5" fillId="0" borderId="29" xfId="0" applyNumberFormat="1" applyFont="1" applyBorder="1" applyAlignment="1" applyProtection="1">
      <alignment/>
      <protection/>
    </xf>
    <xf numFmtId="0" fontId="5" fillId="0" borderId="0" xfId="0" applyFont="1" applyFill="1" applyBorder="1" applyAlignment="1" applyProtection="1">
      <alignment horizontal="right"/>
      <protection/>
    </xf>
    <xf numFmtId="0" fontId="5" fillId="33" borderId="27" xfId="0" applyFont="1" applyFill="1" applyBorder="1" applyAlignment="1" applyProtection="1">
      <alignment horizontal="right"/>
      <protection/>
    </xf>
    <xf numFmtId="0" fontId="5" fillId="0" borderId="29" xfId="0" applyFont="1" applyFill="1" applyBorder="1" applyAlignment="1" applyProtection="1">
      <alignment horizontal="right"/>
      <protection/>
    </xf>
    <xf numFmtId="0" fontId="5" fillId="0" borderId="49" xfId="0" applyFont="1" applyFill="1" applyBorder="1" applyAlignment="1" applyProtection="1">
      <alignment horizontal="right"/>
      <protection/>
    </xf>
    <xf numFmtId="0" fontId="5" fillId="0" borderId="32" xfId="0" applyFont="1" applyFill="1" applyBorder="1" applyAlignment="1" applyProtection="1">
      <alignment horizontal="right"/>
      <protection/>
    </xf>
    <xf numFmtId="2" fontId="5" fillId="0" borderId="35" xfId="0" applyNumberFormat="1" applyFont="1" applyBorder="1" applyAlignment="1" applyProtection="1">
      <alignment/>
      <protection/>
    </xf>
    <xf numFmtId="0" fontId="5" fillId="0" borderId="35" xfId="0" applyFont="1" applyFill="1" applyBorder="1" applyAlignment="1" applyProtection="1">
      <alignment horizontal="right"/>
      <protection/>
    </xf>
    <xf numFmtId="2" fontId="5" fillId="0" borderId="51" xfId="0" applyNumberFormat="1" applyFont="1" applyBorder="1" applyAlignment="1" applyProtection="1">
      <alignment/>
      <protection/>
    </xf>
    <xf numFmtId="0" fontId="5" fillId="0" borderId="14" xfId="0" applyFont="1" applyFill="1" applyBorder="1" applyAlignment="1" applyProtection="1">
      <alignment horizontal="right"/>
      <protection/>
    </xf>
    <xf numFmtId="2" fontId="5" fillId="0" borderId="16" xfId="0" applyNumberFormat="1" applyFont="1" applyBorder="1" applyAlignment="1" applyProtection="1">
      <alignment/>
      <protection/>
    </xf>
    <xf numFmtId="0" fontId="5" fillId="0" borderId="16" xfId="0" applyFont="1" applyFill="1" applyBorder="1" applyAlignment="1" applyProtection="1">
      <alignment horizontal="right"/>
      <protection/>
    </xf>
    <xf numFmtId="0" fontId="6" fillId="0" borderId="0" xfId="0" applyFont="1" applyFill="1" applyAlignment="1" applyProtection="1">
      <alignment/>
      <protection/>
    </xf>
    <xf numFmtId="2" fontId="5" fillId="0" borderId="23" xfId="0" applyNumberFormat="1" applyFont="1" applyFill="1" applyBorder="1" applyAlignment="1" applyProtection="1">
      <alignment horizontal="right"/>
      <protection/>
    </xf>
    <xf numFmtId="2" fontId="5" fillId="0" borderId="0" xfId="0" applyNumberFormat="1" applyFont="1" applyFill="1" applyBorder="1" applyAlignment="1" applyProtection="1">
      <alignment horizontal="right"/>
      <protection/>
    </xf>
    <xf numFmtId="0" fontId="4" fillId="33" borderId="14" xfId="0" applyFont="1" applyFill="1" applyBorder="1" applyAlignment="1" applyProtection="1">
      <alignment/>
      <protection/>
    </xf>
    <xf numFmtId="0" fontId="4" fillId="33" borderId="16" xfId="0" applyFont="1" applyFill="1" applyBorder="1" applyAlignment="1" applyProtection="1">
      <alignment/>
      <protection/>
    </xf>
    <xf numFmtId="2" fontId="5" fillId="0" borderId="49" xfId="0" applyNumberFormat="1" applyFont="1" applyFill="1" applyBorder="1" applyAlignment="1" applyProtection="1">
      <alignment horizontal="right"/>
      <protection/>
    </xf>
    <xf numFmtId="3" fontId="5" fillId="0" borderId="0" xfId="0" applyNumberFormat="1" applyFont="1" applyFill="1" applyBorder="1" applyAlignment="1" applyProtection="1">
      <alignment horizontal="right"/>
      <protection/>
    </xf>
    <xf numFmtId="0" fontId="0" fillId="0" borderId="0" xfId="58" applyFont="1" applyProtection="1">
      <alignment/>
      <protection/>
    </xf>
    <xf numFmtId="0" fontId="0" fillId="0" borderId="0" xfId="59" applyFont="1" applyProtection="1">
      <alignment/>
      <protection/>
    </xf>
    <xf numFmtId="0" fontId="0" fillId="0" borderId="0" xfId="60" applyFont="1" applyProtection="1">
      <alignment/>
      <protection/>
    </xf>
    <xf numFmtId="0" fontId="0" fillId="0" borderId="0" xfId="62" applyFont="1" applyProtection="1">
      <alignment/>
      <protection/>
    </xf>
    <xf numFmtId="0" fontId="5" fillId="0" borderId="47" xfId="0" applyFont="1" applyFill="1" applyBorder="1" applyAlignment="1" applyProtection="1">
      <alignment horizontal="left"/>
      <protection/>
    </xf>
    <xf numFmtId="0" fontId="5" fillId="0" borderId="33" xfId="0" applyFont="1" applyFill="1" applyBorder="1" applyAlignment="1" applyProtection="1">
      <alignment horizontal="right"/>
      <protection/>
    </xf>
    <xf numFmtId="1" fontId="5" fillId="0" borderId="49" xfId="0" applyNumberFormat="1" applyFont="1" applyFill="1" applyBorder="1" applyAlignment="1" applyProtection="1">
      <alignment horizontal="right"/>
      <protection/>
    </xf>
    <xf numFmtId="0" fontId="6" fillId="0" borderId="0" xfId="0" applyFont="1" applyAlignment="1" applyProtection="1">
      <alignment/>
      <protection/>
    </xf>
    <xf numFmtId="1" fontId="5" fillId="0" borderId="27" xfId="0" applyNumberFormat="1" applyFont="1" applyFill="1" applyBorder="1" applyAlignment="1" applyProtection="1">
      <alignment horizontal="right"/>
      <protection/>
    </xf>
    <xf numFmtId="0" fontId="5" fillId="0" borderId="52" xfId="0" applyFont="1" applyFill="1" applyBorder="1" applyAlignment="1" applyProtection="1">
      <alignment horizontal="right"/>
      <protection/>
    </xf>
    <xf numFmtId="1" fontId="5" fillId="0" borderId="29" xfId="0" applyNumberFormat="1" applyFont="1" applyFill="1" applyBorder="1" applyAlignment="1" applyProtection="1">
      <alignment horizontal="right"/>
      <protection/>
    </xf>
    <xf numFmtId="1" fontId="5" fillId="0" borderId="49" xfId="0" applyNumberFormat="1" applyFont="1" applyFill="1" applyBorder="1" applyAlignment="1" applyProtection="1">
      <alignment horizontal="right"/>
      <protection/>
    </xf>
    <xf numFmtId="1" fontId="5" fillId="0" borderId="35" xfId="0" applyNumberFormat="1" applyFont="1" applyFill="1" applyBorder="1" applyAlignment="1" applyProtection="1">
      <alignment horizontal="right"/>
      <protection/>
    </xf>
    <xf numFmtId="1" fontId="5" fillId="0" borderId="0" xfId="0" applyNumberFormat="1" applyFont="1" applyFill="1" applyBorder="1" applyAlignment="1" applyProtection="1">
      <alignment horizontal="right"/>
      <protection/>
    </xf>
    <xf numFmtId="1" fontId="5" fillId="0" borderId="16" xfId="0" applyNumberFormat="1" applyFont="1" applyFill="1" applyBorder="1" applyAlignment="1" applyProtection="1">
      <alignment horizontal="right"/>
      <protection/>
    </xf>
    <xf numFmtId="0" fontId="5" fillId="34" borderId="0" xfId="0" applyFont="1" applyFill="1" applyBorder="1" applyAlignment="1" applyProtection="1">
      <alignment horizontal="right"/>
      <protection locked="0"/>
    </xf>
    <xf numFmtId="2" fontId="5" fillId="34" borderId="0" xfId="0" applyNumberFormat="1" applyFont="1" applyFill="1" applyBorder="1" applyAlignment="1" applyProtection="1">
      <alignment horizontal="right"/>
      <protection locked="0"/>
    </xf>
    <xf numFmtId="2" fontId="5" fillId="0" borderId="18" xfId="0" applyNumberFormat="1" applyFont="1" applyFill="1" applyBorder="1" applyAlignment="1" applyProtection="1">
      <alignment horizontal="right"/>
      <protection/>
    </xf>
    <xf numFmtId="0" fontId="4" fillId="0" borderId="22" xfId="0" applyFont="1" applyFill="1" applyBorder="1" applyAlignment="1" applyProtection="1">
      <alignment horizontal="left"/>
      <protection/>
    </xf>
    <xf numFmtId="0" fontId="4" fillId="0" borderId="20" xfId="0" applyFont="1" applyFill="1" applyBorder="1" applyAlignment="1" applyProtection="1">
      <alignment/>
      <protection/>
    </xf>
    <xf numFmtId="0" fontId="4" fillId="0" borderId="48" xfId="0" applyFont="1" applyFill="1" applyBorder="1" applyAlignment="1" applyProtection="1">
      <alignment/>
      <protection/>
    </xf>
    <xf numFmtId="0" fontId="5" fillId="0" borderId="48" xfId="0" applyFont="1" applyFill="1" applyBorder="1" applyAlignment="1" applyProtection="1">
      <alignment/>
      <protection/>
    </xf>
    <xf numFmtId="0" fontId="5" fillId="0" borderId="47" xfId="0" applyFont="1" applyFill="1" applyBorder="1" applyAlignment="1" applyProtection="1">
      <alignment/>
      <protection/>
    </xf>
    <xf numFmtId="0" fontId="5" fillId="0" borderId="20" xfId="0" applyFont="1" applyFill="1" applyBorder="1" applyAlignment="1" applyProtection="1">
      <alignment horizontal="left"/>
      <protection/>
    </xf>
    <xf numFmtId="0" fontId="4" fillId="0" borderId="30" xfId="0" applyFont="1" applyFill="1" applyBorder="1" applyAlignment="1" applyProtection="1">
      <alignment/>
      <protection/>
    </xf>
    <xf numFmtId="0" fontId="4" fillId="0" borderId="17" xfId="0" applyFont="1" applyBorder="1" applyAlignment="1" applyProtection="1">
      <alignment horizontal="center"/>
      <protection/>
    </xf>
    <xf numFmtId="2" fontId="5" fillId="34" borderId="50" xfId="0" applyNumberFormat="1" applyFont="1" applyFill="1" applyBorder="1" applyAlignment="1" applyProtection="1">
      <alignment horizontal="right"/>
      <protection locked="0"/>
    </xf>
    <xf numFmtId="2" fontId="5" fillId="0" borderId="27" xfId="0" applyNumberFormat="1" applyFont="1" applyFill="1" applyBorder="1" applyAlignment="1" applyProtection="1">
      <alignment horizontal="right"/>
      <protection/>
    </xf>
    <xf numFmtId="2" fontId="5" fillId="34" borderId="29" xfId="0" applyNumberFormat="1" applyFont="1" applyFill="1" applyBorder="1" applyAlignment="1" applyProtection="1">
      <alignment/>
      <protection locked="0"/>
    </xf>
    <xf numFmtId="2" fontId="5" fillId="0" borderId="29" xfId="0" applyNumberFormat="1" applyFont="1" applyFill="1" applyBorder="1" applyAlignment="1" applyProtection="1">
      <alignment horizontal="right"/>
      <protection/>
    </xf>
    <xf numFmtId="0" fontId="5" fillId="0" borderId="27" xfId="0" applyFont="1" applyFill="1" applyBorder="1" applyAlignment="1" applyProtection="1">
      <alignment horizontal="right"/>
      <protection/>
    </xf>
    <xf numFmtId="2" fontId="5" fillId="0" borderId="32" xfId="0" applyNumberFormat="1" applyFont="1" applyFill="1" applyBorder="1" applyAlignment="1" applyProtection="1">
      <alignment horizontal="right"/>
      <protection/>
    </xf>
    <xf numFmtId="2" fontId="5" fillId="34" borderId="35" xfId="0" applyNumberFormat="1" applyFont="1" applyFill="1" applyBorder="1" applyAlignment="1" applyProtection="1">
      <alignment/>
      <protection locked="0"/>
    </xf>
    <xf numFmtId="2" fontId="5" fillId="0" borderId="35" xfId="0" applyNumberFormat="1" applyFont="1" applyFill="1" applyBorder="1" applyAlignment="1" applyProtection="1">
      <alignment horizontal="right"/>
      <protection/>
    </xf>
    <xf numFmtId="0" fontId="0" fillId="0" borderId="20" xfId="0" applyBorder="1" applyAlignment="1" applyProtection="1">
      <alignment horizontal="center"/>
      <protection/>
    </xf>
    <xf numFmtId="0" fontId="5" fillId="34" borderId="48" xfId="0" applyFont="1" applyFill="1" applyBorder="1" applyAlignment="1" applyProtection="1">
      <alignment/>
      <protection locked="0"/>
    </xf>
    <xf numFmtId="0" fontId="5" fillId="0" borderId="48" xfId="0" applyFont="1" applyFill="1" applyBorder="1" applyAlignment="1" applyProtection="1">
      <alignment/>
      <protection/>
    </xf>
    <xf numFmtId="0" fontId="4" fillId="0" borderId="22" xfId="0" applyFont="1" applyFill="1" applyBorder="1" applyAlignment="1" applyProtection="1">
      <alignment/>
      <protection/>
    </xf>
    <xf numFmtId="0" fontId="5" fillId="35" borderId="20" xfId="0" applyFont="1" applyFill="1" applyBorder="1" applyAlignment="1" applyProtection="1">
      <alignment/>
      <protection locked="0"/>
    </xf>
    <xf numFmtId="0" fontId="4" fillId="0" borderId="19" xfId="0" applyFont="1" applyFill="1" applyBorder="1" applyAlignment="1" applyProtection="1">
      <alignment/>
      <protection/>
    </xf>
    <xf numFmtId="4" fontId="21" fillId="0" borderId="29" xfId="0" applyNumberFormat="1" applyFont="1" applyFill="1" applyBorder="1" applyAlignment="1" applyProtection="1">
      <alignment horizontal="right"/>
      <protection/>
    </xf>
    <xf numFmtId="4" fontId="21" fillId="0" borderId="29" xfId="0" applyNumberFormat="1" applyFont="1" applyFill="1" applyBorder="1" applyAlignment="1" applyProtection="1">
      <alignment horizontal="right"/>
      <protection/>
    </xf>
    <xf numFmtId="4" fontId="5" fillId="0" borderId="29" xfId="0" applyNumberFormat="1" applyFont="1" applyFill="1" applyBorder="1" applyAlignment="1" applyProtection="1">
      <alignment horizontal="right"/>
      <protection/>
    </xf>
    <xf numFmtId="4" fontId="5" fillId="0" borderId="53" xfId="0" applyNumberFormat="1" applyFont="1" applyFill="1" applyBorder="1" applyAlignment="1" applyProtection="1">
      <alignment horizontal="right"/>
      <protection/>
    </xf>
    <xf numFmtId="4" fontId="5" fillId="0" borderId="54" xfId="0" applyNumberFormat="1" applyFont="1" applyFill="1" applyBorder="1" applyAlignment="1" applyProtection="1">
      <alignment horizontal="right"/>
      <protection/>
    </xf>
    <xf numFmtId="4" fontId="5" fillId="0" borderId="55" xfId="0" applyNumberFormat="1" applyFont="1" applyFill="1" applyBorder="1" applyAlignment="1" applyProtection="1">
      <alignment horizontal="right"/>
      <protection/>
    </xf>
    <xf numFmtId="4" fontId="4" fillId="0" borderId="54" xfId="0" applyNumberFormat="1" applyFont="1" applyFill="1" applyBorder="1" applyAlignment="1" applyProtection="1">
      <alignment/>
      <protection/>
    </xf>
    <xf numFmtId="4" fontId="5" fillId="0" borderId="54" xfId="0" applyNumberFormat="1" applyFont="1" applyFill="1" applyBorder="1" applyAlignment="1" applyProtection="1">
      <alignment horizontal="right"/>
      <protection/>
    </xf>
    <xf numFmtId="4" fontId="4" fillId="0" borderId="13" xfId="0" applyNumberFormat="1" applyFont="1" applyFill="1" applyBorder="1" applyAlignment="1" applyProtection="1">
      <alignment horizontal="right"/>
      <protection/>
    </xf>
    <xf numFmtId="3" fontId="0" fillId="0" borderId="29" xfId="0" applyNumberFormat="1" applyFill="1" applyBorder="1" applyAlignment="1" applyProtection="1">
      <alignment horizontal="right"/>
      <protection locked="0"/>
    </xf>
    <xf numFmtId="3" fontId="5" fillId="0" borderId="56" xfId="0" applyNumberFormat="1" applyFont="1" applyFill="1" applyBorder="1" applyAlignment="1" applyProtection="1">
      <alignment horizontal="right"/>
      <protection locked="0"/>
    </xf>
    <xf numFmtId="3" fontId="5" fillId="0" borderId="25" xfId="0" applyNumberFormat="1" applyFont="1" applyFill="1" applyBorder="1" applyAlignment="1" applyProtection="1">
      <alignment horizontal="right"/>
      <protection locked="0"/>
    </xf>
    <xf numFmtId="0" fontId="0" fillId="0" borderId="0" xfId="0" applyFill="1" applyAlignment="1" applyProtection="1">
      <alignment/>
      <protection/>
    </xf>
    <xf numFmtId="0" fontId="5" fillId="0" borderId="10" xfId="0" applyFont="1" applyFill="1" applyBorder="1" applyAlignment="1" applyProtection="1">
      <alignment/>
      <protection/>
    </xf>
    <xf numFmtId="0" fontId="5" fillId="0" borderId="11" xfId="0" applyFont="1" applyFill="1" applyBorder="1" applyAlignment="1" applyProtection="1">
      <alignment/>
      <protection/>
    </xf>
    <xf numFmtId="0" fontId="5" fillId="0" borderId="12" xfId="0" applyFont="1" applyFill="1" applyBorder="1" applyAlignment="1" applyProtection="1">
      <alignment horizontal="center"/>
      <protection/>
    </xf>
    <xf numFmtId="0" fontId="5" fillId="0" borderId="13" xfId="0" applyFont="1" applyFill="1" applyBorder="1" applyAlignment="1" applyProtection="1">
      <alignment horizontal="center"/>
      <protection/>
    </xf>
    <xf numFmtId="0" fontId="5" fillId="0" borderId="14" xfId="0" applyFont="1" applyFill="1" applyBorder="1" applyAlignment="1" applyProtection="1">
      <alignment/>
      <protection/>
    </xf>
    <xf numFmtId="0" fontId="5" fillId="0" borderId="10" xfId="0" applyFont="1" applyFill="1" applyBorder="1" applyAlignment="1" applyProtection="1">
      <alignment horizontal="center"/>
      <protection/>
    </xf>
    <xf numFmtId="4" fontId="4" fillId="0" borderId="17" xfId="0" applyNumberFormat="1" applyFont="1" applyFill="1" applyBorder="1" applyAlignment="1" applyProtection="1">
      <alignment horizontal="right"/>
      <protection/>
    </xf>
    <xf numFmtId="0" fontId="4" fillId="0" borderId="16" xfId="0" applyFont="1" applyFill="1" applyBorder="1" applyAlignment="1" applyProtection="1">
      <alignment horizontal="center"/>
      <protection/>
    </xf>
    <xf numFmtId="3" fontId="4" fillId="0" borderId="12" xfId="0" applyNumberFormat="1" applyFont="1" applyFill="1" applyBorder="1" applyAlignment="1" applyProtection="1">
      <alignment/>
      <protection/>
    </xf>
    <xf numFmtId="4" fontId="4" fillId="0" borderId="13" xfId="0" applyNumberFormat="1" applyFont="1" applyFill="1" applyBorder="1" applyAlignment="1" applyProtection="1">
      <alignment/>
      <protection/>
    </xf>
    <xf numFmtId="3" fontId="4" fillId="0" borderId="25" xfId="0" applyNumberFormat="1" applyFont="1" applyFill="1" applyBorder="1" applyAlignment="1" applyProtection="1">
      <alignment horizontal="right"/>
      <protection/>
    </xf>
    <xf numFmtId="4" fontId="4" fillId="0" borderId="55" xfId="0" applyNumberFormat="1" applyFont="1" applyFill="1" applyBorder="1" applyAlignment="1" applyProtection="1">
      <alignment horizontal="right"/>
      <protection/>
    </xf>
    <xf numFmtId="3" fontId="4" fillId="0" borderId="16" xfId="0" applyNumberFormat="1" applyFont="1" applyFill="1" applyBorder="1" applyAlignment="1" applyProtection="1">
      <alignment/>
      <protection/>
    </xf>
    <xf numFmtId="4" fontId="4" fillId="0" borderId="17" xfId="0" applyNumberFormat="1" applyFont="1" applyFill="1" applyBorder="1" applyAlignment="1" applyProtection="1">
      <alignment/>
      <protection/>
    </xf>
    <xf numFmtId="4" fontId="5" fillId="0" borderId="17" xfId="0" applyNumberFormat="1" applyFont="1" applyFill="1" applyBorder="1" applyAlignment="1" applyProtection="1">
      <alignment horizontal="right"/>
      <protection/>
    </xf>
    <xf numFmtId="4" fontId="5" fillId="0" borderId="57" xfId="0" applyNumberFormat="1" applyFont="1" applyFill="1" applyBorder="1" applyAlignment="1" applyProtection="1">
      <alignment horizontal="right"/>
      <protection/>
    </xf>
    <xf numFmtId="4" fontId="5" fillId="0" borderId="53" xfId="0" applyNumberFormat="1" applyFont="1" applyFill="1" applyBorder="1" applyAlignment="1" applyProtection="1">
      <alignment/>
      <protection/>
    </xf>
    <xf numFmtId="4" fontId="5" fillId="0" borderId="53" xfId="0" applyNumberFormat="1" applyFont="1" applyFill="1" applyBorder="1" applyAlignment="1" applyProtection="1">
      <alignment horizontal="right"/>
      <protection/>
    </xf>
    <xf numFmtId="4" fontId="5" fillId="0" borderId="57" xfId="0" applyNumberFormat="1" applyFont="1" applyFill="1" applyBorder="1" applyAlignment="1" applyProtection="1">
      <alignment horizontal="right"/>
      <protection/>
    </xf>
    <xf numFmtId="4" fontId="5" fillId="0" borderId="58" xfId="0" applyNumberFormat="1" applyFont="1" applyFill="1" applyBorder="1" applyAlignment="1" applyProtection="1">
      <alignment horizontal="right"/>
      <protection/>
    </xf>
    <xf numFmtId="4" fontId="5" fillId="0" borderId="17" xfId="0" applyNumberFormat="1" applyFont="1" applyFill="1" applyBorder="1" applyAlignment="1" applyProtection="1">
      <alignment horizontal="right"/>
      <protection/>
    </xf>
    <xf numFmtId="4" fontId="4" fillId="0" borderId="17" xfId="0" applyNumberFormat="1" applyFont="1" applyFill="1" applyBorder="1" applyAlignment="1" applyProtection="1">
      <alignment horizontal="center"/>
      <protection/>
    </xf>
    <xf numFmtId="3" fontId="0" fillId="0" borderId="56" xfId="0" applyNumberFormat="1" applyFill="1" applyBorder="1" applyAlignment="1" applyProtection="1">
      <alignment horizontal="right"/>
      <protection locked="0"/>
    </xf>
    <xf numFmtId="0" fontId="4" fillId="0" borderId="15" xfId="0" applyFont="1" applyFill="1" applyBorder="1" applyAlignment="1" applyProtection="1">
      <alignment horizontal="center"/>
      <protection/>
    </xf>
    <xf numFmtId="0" fontId="4" fillId="0" borderId="59" xfId="0" applyFont="1" applyFill="1" applyBorder="1" applyAlignment="1" applyProtection="1">
      <alignment horizontal="center"/>
      <protection/>
    </xf>
    <xf numFmtId="3" fontId="0" fillId="0" borderId="28" xfId="0" applyNumberFormat="1" applyFill="1" applyBorder="1" applyAlignment="1" applyProtection="1">
      <alignment horizontal="right"/>
      <protection locked="0"/>
    </xf>
    <xf numFmtId="3" fontId="0" fillId="0" borderId="60" xfId="0" applyNumberFormat="1" applyFill="1" applyBorder="1" applyAlignment="1" applyProtection="1">
      <alignment horizontal="right"/>
      <protection locked="0"/>
    </xf>
    <xf numFmtId="3" fontId="0" fillId="0" borderId="31" xfId="0" applyNumberFormat="1" applyFill="1" applyBorder="1" applyAlignment="1" applyProtection="1">
      <alignment horizontal="right"/>
      <protection locked="0"/>
    </xf>
    <xf numFmtId="3" fontId="0" fillId="0" borderId="61" xfId="0" applyNumberFormat="1" applyFill="1" applyBorder="1" applyAlignment="1" applyProtection="1">
      <alignment horizontal="right"/>
      <protection locked="0"/>
    </xf>
    <xf numFmtId="3" fontId="5" fillId="0" borderId="31" xfId="0" applyNumberFormat="1" applyFont="1" applyFill="1" applyBorder="1" applyAlignment="1" applyProtection="1">
      <alignment horizontal="right"/>
      <protection locked="0"/>
    </xf>
    <xf numFmtId="3" fontId="5" fillId="0" borderId="61" xfId="0" applyNumberFormat="1" applyFont="1" applyFill="1" applyBorder="1" applyAlignment="1" applyProtection="1">
      <alignment horizontal="right"/>
      <protection locked="0"/>
    </xf>
    <xf numFmtId="3" fontId="5" fillId="0" borderId="28" xfId="0" applyNumberFormat="1" applyFont="1" applyFill="1" applyBorder="1" applyAlignment="1" applyProtection="1">
      <alignment horizontal="right"/>
      <protection locked="0"/>
    </xf>
    <xf numFmtId="3" fontId="5" fillId="0" borderId="60" xfId="0" applyNumberFormat="1" applyFont="1" applyFill="1" applyBorder="1" applyAlignment="1" applyProtection="1">
      <alignment horizontal="right"/>
      <protection locked="0"/>
    </xf>
    <xf numFmtId="3" fontId="5" fillId="0" borderId="21" xfId="0" applyNumberFormat="1" applyFont="1" applyFill="1" applyBorder="1" applyAlignment="1" applyProtection="1">
      <alignment horizontal="right"/>
      <protection locked="0"/>
    </xf>
    <xf numFmtId="3" fontId="5" fillId="0" borderId="62" xfId="0" applyNumberFormat="1" applyFont="1" applyFill="1" applyBorder="1" applyAlignment="1" applyProtection="1">
      <alignment horizontal="right"/>
      <protection locked="0"/>
    </xf>
    <xf numFmtId="3" fontId="4" fillId="0" borderId="11" xfId="0" applyNumberFormat="1" applyFont="1" applyFill="1" applyBorder="1" applyAlignment="1" applyProtection="1">
      <alignment/>
      <protection/>
    </xf>
    <xf numFmtId="3" fontId="4" fillId="0" borderId="63" xfId="0" applyNumberFormat="1" applyFont="1" applyFill="1" applyBorder="1" applyAlignment="1" applyProtection="1">
      <alignment/>
      <protection/>
    </xf>
    <xf numFmtId="3" fontId="4" fillId="0" borderId="21" xfId="0" applyNumberFormat="1" applyFont="1" applyFill="1" applyBorder="1" applyAlignment="1" applyProtection="1">
      <alignment horizontal="right"/>
      <protection/>
    </xf>
    <xf numFmtId="3" fontId="4" fillId="0" borderId="62" xfId="0" applyNumberFormat="1" applyFont="1" applyFill="1" applyBorder="1" applyAlignment="1" applyProtection="1">
      <alignment horizontal="right"/>
      <protection/>
    </xf>
    <xf numFmtId="4" fontId="5" fillId="34" borderId="53" xfId="0" applyNumberFormat="1" applyFont="1" applyFill="1" applyBorder="1" applyAlignment="1" applyProtection="1">
      <alignment/>
      <protection locked="0"/>
    </xf>
    <xf numFmtId="4" fontId="5" fillId="34" borderId="54" xfId="0" applyNumberFormat="1" applyFont="1" applyFill="1" applyBorder="1" applyAlignment="1" applyProtection="1">
      <alignment/>
      <protection locked="0"/>
    </xf>
    <xf numFmtId="4" fontId="5" fillId="34" borderId="55" xfId="0" applyNumberFormat="1" applyFont="1" applyFill="1" applyBorder="1" applyAlignment="1" applyProtection="1">
      <alignment/>
      <protection locked="0"/>
    </xf>
    <xf numFmtId="4" fontId="5" fillId="0" borderId="55" xfId="0" applyNumberFormat="1" applyFont="1" applyFill="1" applyBorder="1" applyAlignment="1" applyProtection="1">
      <alignment horizontal="right"/>
      <protection/>
    </xf>
    <xf numFmtId="4" fontId="5" fillId="0" borderId="64" xfId="0" applyNumberFormat="1" applyFont="1" applyFill="1" applyBorder="1" applyAlignment="1" applyProtection="1">
      <alignment horizontal="right"/>
      <protection/>
    </xf>
    <xf numFmtId="4" fontId="4" fillId="33" borderId="17" xfId="0" applyNumberFormat="1" applyFont="1" applyFill="1" applyBorder="1" applyAlignment="1" applyProtection="1">
      <alignment horizontal="right"/>
      <protection/>
    </xf>
    <xf numFmtId="4" fontId="5" fillId="34" borderId="30" xfId="0" applyNumberFormat="1" applyFont="1" applyFill="1" applyBorder="1" applyAlignment="1" applyProtection="1">
      <alignment/>
      <protection locked="0"/>
    </xf>
    <xf numFmtId="4" fontId="5" fillId="34" borderId="30" xfId="0" applyNumberFormat="1" applyFont="1" applyFill="1" applyBorder="1" applyAlignment="1" applyProtection="1">
      <alignment horizontal="right"/>
      <protection locked="0"/>
    </xf>
    <xf numFmtId="175" fontId="0" fillId="34" borderId="53" xfId="0" applyNumberFormat="1" applyFill="1" applyBorder="1" applyAlignment="1" applyProtection="1">
      <alignment horizontal="right"/>
      <protection locked="0"/>
    </xf>
    <xf numFmtId="175" fontId="5" fillId="34" borderId="64" xfId="0" applyNumberFormat="1" applyFont="1" applyFill="1" applyBorder="1" applyAlignment="1" applyProtection="1">
      <alignment horizontal="right"/>
      <protection locked="0"/>
    </xf>
    <xf numFmtId="175" fontId="5" fillId="34" borderId="53" xfId="0" applyNumberFormat="1" applyFont="1" applyFill="1" applyBorder="1" applyAlignment="1" applyProtection="1">
      <alignment horizontal="right"/>
      <protection locked="0"/>
    </xf>
    <xf numFmtId="175" fontId="5" fillId="34" borderId="55" xfId="0" applyNumberFormat="1" applyFont="1" applyFill="1" applyBorder="1" applyAlignment="1" applyProtection="1">
      <alignment horizontal="right"/>
      <protection locked="0"/>
    </xf>
    <xf numFmtId="175" fontId="0" fillId="34" borderId="65" xfId="0" applyNumberFormat="1" applyFill="1" applyBorder="1" applyAlignment="1" applyProtection="1">
      <alignment horizontal="right"/>
      <protection locked="0"/>
    </xf>
    <xf numFmtId="175" fontId="5" fillId="34" borderId="66" xfId="0" applyNumberFormat="1" applyFont="1" applyFill="1" applyBorder="1" applyAlignment="1" applyProtection="1">
      <alignment horizontal="right"/>
      <protection locked="0"/>
    </xf>
    <xf numFmtId="175" fontId="5" fillId="34" borderId="65" xfId="0" applyNumberFormat="1" applyFont="1" applyFill="1" applyBorder="1" applyAlignment="1" applyProtection="1">
      <alignment horizontal="right"/>
      <protection locked="0"/>
    </xf>
    <xf numFmtId="175" fontId="5" fillId="34" borderId="67" xfId="0" applyNumberFormat="1" applyFont="1" applyFill="1" applyBorder="1" applyAlignment="1" applyProtection="1">
      <alignment horizontal="right"/>
      <protection locked="0"/>
    </xf>
    <xf numFmtId="175" fontId="0" fillId="34" borderId="64" xfId="0" applyNumberFormat="1" applyFill="1" applyBorder="1" applyAlignment="1" applyProtection="1">
      <alignment horizontal="right"/>
      <protection locked="0"/>
    </xf>
    <xf numFmtId="4" fontId="4" fillId="0" borderId="13" xfId="0" applyNumberFormat="1" applyFont="1" applyBorder="1" applyAlignment="1" applyProtection="1">
      <alignment/>
      <protection/>
    </xf>
    <xf numFmtId="4" fontId="4" fillId="33" borderId="55" xfId="0" applyNumberFormat="1" applyFont="1" applyFill="1" applyBorder="1" applyAlignment="1" applyProtection="1">
      <alignment horizontal="right"/>
      <protection/>
    </xf>
    <xf numFmtId="4" fontId="4" fillId="33" borderId="16" xfId="0" applyNumberFormat="1" applyFont="1" applyFill="1" applyBorder="1" applyAlignment="1" applyProtection="1">
      <alignment/>
      <protection/>
    </xf>
    <xf numFmtId="0" fontId="22" fillId="0" borderId="25" xfId="60" applyFont="1" applyFill="1" applyBorder="1" applyAlignment="1" applyProtection="1">
      <alignment/>
      <protection/>
    </xf>
    <xf numFmtId="0" fontId="3" fillId="33" borderId="0" xfId="60" applyFont="1" applyFill="1" applyProtection="1">
      <alignment/>
      <protection/>
    </xf>
    <xf numFmtId="0" fontId="23" fillId="0" borderId="25" xfId="60" applyFont="1" applyFill="1" applyBorder="1" applyAlignment="1" applyProtection="1">
      <alignment horizontal="right"/>
      <protection/>
    </xf>
    <xf numFmtId="0" fontId="23" fillId="0" borderId="25" xfId="60" applyFont="1" applyFill="1" applyBorder="1" applyAlignment="1" applyProtection="1">
      <alignment horizontal="center"/>
      <protection locked="0"/>
    </xf>
    <xf numFmtId="0" fontId="23" fillId="0" borderId="25" xfId="60" applyFont="1" applyFill="1" applyBorder="1" applyAlignment="1" applyProtection="1">
      <alignment/>
      <protection/>
    </xf>
    <xf numFmtId="0" fontId="24" fillId="0" borderId="0" xfId="60" applyFont="1" applyProtection="1">
      <alignment/>
      <protection/>
    </xf>
    <xf numFmtId="175" fontId="0" fillId="0" borderId="53" xfId="0" applyNumberFormat="1" applyFill="1" applyBorder="1" applyAlignment="1" applyProtection="1">
      <alignment horizontal="right"/>
      <protection locked="0"/>
    </xf>
    <xf numFmtId="175" fontId="5" fillId="0" borderId="64" xfId="0" applyNumberFormat="1" applyFont="1" applyFill="1" applyBorder="1" applyAlignment="1" applyProtection="1">
      <alignment horizontal="right"/>
      <protection locked="0"/>
    </xf>
    <xf numFmtId="175" fontId="5" fillId="0" borderId="53" xfId="0" applyNumberFormat="1" applyFont="1" applyFill="1" applyBorder="1" applyAlignment="1" applyProtection="1">
      <alignment horizontal="right"/>
      <protection locked="0"/>
    </xf>
    <xf numFmtId="175" fontId="5" fillId="0" borderId="55" xfId="0" applyNumberFormat="1" applyFont="1" applyFill="1" applyBorder="1" applyAlignment="1" applyProtection="1">
      <alignment horizontal="right"/>
      <protection locked="0"/>
    </xf>
    <xf numFmtId="4" fontId="5" fillId="34" borderId="29" xfId="0" applyNumberFormat="1" applyFont="1" applyFill="1" applyBorder="1" applyAlignment="1" applyProtection="1">
      <alignment horizontal="right"/>
      <protection locked="0"/>
    </xf>
    <xf numFmtId="175" fontId="0" fillId="0" borderId="64" xfId="0" applyNumberFormat="1" applyFill="1" applyBorder="1" applyAlignment="1" applyProtection="1">
      <alignment horizontal="right"/>
      <protection locked="0"/>
    </xf>
    <xf numFmtId="174" fontId="13" fillId="33" borderId="25" xfId="0" applyNumberFormat="1" applyFont="1" applyFill="1" applyBorder="1" applyAlignment="1" applyProtection="1">
      <alignment/>
      <protection/>
    </xf>
    <xf numFmtId="174" fontId="13" fillId="0" borderId="25" xfId="0" applyNumberFormat="1" applyFont="1" applyFill="1" applyBorder="1" applyAlignment="1" applyProtection="1">
      <alignment/>
      <protection/>
    </xf>
    <xf numFmtId="174" fontId="13" fillId="0" borderId="55" xfId="0" applyNumberFormat="1" applyFont="1" applyFill="1" applyBorder="1" applyAlignment="1" applyProtection="1">
      <alignment/>
      <protection/>
    </xf>
    <xf numFmtId="175" fontId="0" fillId="0" borderId="65" xfId="0" applyNumberFormat="1" applyFill="1" applyBorder="1" applyAlignment="1" applyProtection="1">
      <alignment horizontal="right"/>
      <protection locked="0"/>
    </xf>
    <xf numFmtId="175" fontId="5" fillId="0" borderId="66" xfId="0" applyNumberFormat="1" applyFont="1" applyFill="1" applyBorder="1" applyAlignment="1" applyProtection="1">
      <alignment horizontal="right"/>
      <protection locked="0"/>
    </xf>
    <xf numFmtId="175" fontId="5" fillId="0" borderId="65" xfId="0" applyNumberFormat="1" applyFont="1" applyFill="1" applyBorder="1" applyAlignment="1" applyProtection="1">
      <alignment horizontal="right"/>
      <protection locked="0"/>
    </xf>
    <xf numFmtId="175" fontId="5" fillId="0" borderId="67" xfId="0" applyNumberFormat="1" applyFont="1" applyFill="1" applyBorder="1" applyAlignment="1" applyProtection="1">
      <alignment horizontal="right"/>
      <protection locked="0"/>
    </xf>
    <xf numFmtId="0" fontId="25" fillId="33" borderId="25" xfId="0" applyFont="1" applyFill="1" applyBorder="1" applyAlignment="1" applyProtection="1">
      <alignment/>
      <protection/>
    </xf>
    <xf numFmtId="0" fontId="18" fillId="33" borderId="25" xfId="0" applyFont="1" applyFill="1" applyBorder="1" applyAlignment="1" applyProtection="1">
      <alignment/>
      <protection/>
    </xf>
    <xf numFmtId="0" fontId="26" fillId="33" borderId="25" xfId="0" applyFont="1" applyFill="1" applyBorder="1" applyAlignment="1" applyProtection="1">
      <alignment/>
      <protection/>
    </xf>
    <xf numFmtId="4" fontId="5" fillId="0" borderId="16" xfId="0" applyNumberFormat="1" applyFont="1" applyFill="1" applyBorder="1" applyAlignment="1" applyProtection="1">
      <alignment horizontal="right"/>
      <protection/>
    </xf>
    <xf numFmtId="4" fontId="5" fillId="0" borderId="17" xfId="0" applyNumberFormat="1" applyFont="1" applyFill="1" applyBorder="1" applyAlignment="1" applyProtection="1">
      <alignment horizontal="right"/>
      <protection locked="0"/>
    </xf>
    <xf numFmtId="4" fontId="5" fillId="0" borderId="29" xfId="0" applyNumberFormat="1" applyFont="1" applyFill="1" applyBorder="1" applyAlignment="1">
      <alignment/>
    </xf>
    <xf numFmtId="4" fontId="5" fillId="0" borderId="53" xfId="0" applyNumberFormat="1" applyFont="1" applyFill="1" applyBorder="1" applyAlignment="1">
      <alignment/>
    </xf>
    <xf numFmtId="4" fontId="5" fillId="0" borderId="0" xfId="0" applyNumberFormat="1" applyFont="1" applyFill="1" applyBorder="1" applyAlignment="1">
      <alignment/>
    </xf>
    <xf numFmtId="4" fontId="5" fillId="0" borderId="68" xfId="0" applyNumberFormat="1" applyFont="1" applyFill="1" applyBorder="1" applyAlignment="1">
      <alignment/>
    </xf>
    <xf numFmtId="4" fontId="5" fillId="0" borderId="12" xfId="0" applyNumberFormat="1" applyFont="1" applyFill="1" applyBorder="1" applyAlignment="1" applyProtection="1">
      <alignment horizontal="right"/>
      <protection/>
    </xf>
    <xf numFmtId="4" fontId="4" fillId="0" borderId="13" xfId="0" applyNumberFormat="1" applyFont="1" applyFill="1" applyBorder="1" applyAlignment="1" applyProtection="1">
      <alignment/>
      <protection/>
    </xf>
    <xf numFmtId="4" fontId="5" fillId="0" borderId="56" xfId="0" applyNumberFormat="1" applyFont="1" applyFill="1" applyBorder="1" applyAlignment="1" applyProtection="1">
      <alignment horizontal="right"/>
      <protection/>
    </xf>
    <xf numFmtId="4" fontId="5" fillId="0" borderId="49" xfId="0" applyNumberFormat="1" applyFont="1" applyFill="1" applyBorder="1" applyAlignment="1" applyProtection="1">
      <alignment horizontal="right"/>
      <protection locked="0"/>
    </xf>
    <xf numFmtId="4" fontId="5" fillId="0" borderId="57"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5" fillId="0" borderId="53" xfId="0" applyNumberFormat="1" applyFont="1" applyFill="1" applyBorder="1" applyAlignment="1" applyProtection="1">
      <alignment horizontal="right"/>
      <protection locked="0"/>
    </xf>
    <xf numFmtId="4" fontId="5" fillId="0" borderId="55" xfId="0" applyNumberFormat="1" applyFont="1" applyFill="1" applyBorder="1" applyAlignment="1" applyProtection="1">
      <alignment horizontal="right"/>
      <protection locked="0"/>
    </xf>
    <xf numFmtId="4" fontId="5" fillId="0" borderId="16" xfId="0" applyNumberFormat="1" applyFont="1" applyFill="1" applyBorder="1" applyAlignment="1" applyProtection="1">
      <alignment horizontal="right"/>
      <protection locked="0"/>
    </xf>
    <xf numFmtId="4" fontId="5" fillId="0" borderId="29" xfId="0" applyNumberFormat="1" applyFont="1" applyBorder="1" applyAlignment="1">
      <alignment/>
    </xf>
    <xf numFmtId="4" fontId="5" fillId="0" borderId="53" xfId="0" applyNumberFormat="1" applyFont="1" applyBorder="1" applyAlignment="1">
      <alignment/>
    </xf>
    <xf numFmtId="4" fontId="5" fillId="0" borderId="0" xfId="0" applyNumberFormat="1" applyFont="1" applyBorder="1" applyAlignment="1">
      <alignment/>
    </xf>
    <xf numFmtId="4" fontId="5" fillId="0" borderId="54" xfId="0" applyNumberFormat="1" applyFont="1" applyBorder="1" applyAlignment="1">
      <alignment/>
    </xf>
    <xf numFmtId="4" fontId="5" fillId="0" borderId="35" xfId="0" applyNumberFormat="1" applyFont="1" applyBorder="1" applyAlignment="1">
      <alignment/>
    </xf>
    <xf numFmtId="4" fontId="5" fillId="0" borderId="58" xfId="0" applyNumberFormat="1" applyFont="1" applyBorder="1" applyAlignment="1">
      <alignment/>
    </xf>
    <xf numFmtId="4" fontId="5" fillId="0" borderId="25" xfId="0" applyNumberFormat="1" applyFont="1" applyBorder="1" applyAlignment="1">
      <alignment/>
    </xf>
    <xf numFmtId="4" fontId="5" fillId="0" borderId="55" xfId="0" applyNumberFormat="1" applyFont="1" applyBorder="1" applyAlignment="1">
      <alignment/>
    </xf>
    <xf numFmtId="4" fontId="5" fillId="0" borderId="12" xfId="0" applyNumberFormat="1" applyFont="1" applyBorder="1" applyAlignment="1">
      <alignment/>
    </xf>
    <xf numFmtId="4" fontId="5" fillId="0" borderId="13" xfId="0" applyNumberFormat="1" applyFont="1" applyBorder="1" applyAlignment="1">
      <alignment/>
    </xf>
    <xf numFmtId="4" fontId="5" fillId="0" borderId="61" xfId="0" applyNumberFormat="1" applyFont="1" applyFill="1" applyBorder="1" applyAlignment="1">
      <alignment/>
    </xf>
    <xf numFmtId="4" fontId="5" fillId="0" borderId="64" xfId="0" applyNumberFormat="1" applyFont="1" applyFill="1" applyBorder="1" applyAlignment="1" applyProtection="1">
      <alignment horizontal="right"/>
      <protection/>
    </xf>
    <xf numFmtId="4" fontId="5" fillId="0" borderId="56" xfId="0" applyNumberFormat="1" applyFont="1" applyFill="1" applyBorder="1" applyAlignment="1">
      <alignment/>
    </xf>
    <xf numFmtId="4" fontId="5" fillId="0" borderId="12" xfId="0" applyNumberFormat="1" applyFont="1" applyFill="1" applyBorder="1" applyAlignment="1" applyProtection="1">
      <alignment horizontal="right"/>
      <protection/>
    </xf>
    <xf numFmtId="4" fontId="5" fillId="0" borderId="25" xfId="0" applyNumberFormat="1" applyFont="1" applyFill="1" applyBorder="1" applyAlignment="1">
      <alignment/>
    </xf>
    <xf numFmtId="4" fontId="5" fillId="0" borderId="35" xfId="0" applyNumberFormat="1" applyFont="1" applyFill="1" applyBorder="1" applyAlignment="1" applyProtection="1">
      <alignment horizontal="right"/>
      <protection locked="0"/>
    </xf>
    <xf numFmtId="4" fontId="5" fillId="0" borderId="58" xfId="0" applyNumberFormat="1" applyFont="1" applyFill="1" applyBorder="1" applyAlignment="1" applyProtection="1">
      <alignment horizontal="right"/>
      <protection locked="0"/>
    </xf>
    <xf numFmtId="4" fontId="5" fillId="0" borderId="56" xfId="0" applyNumberFormat="1" applyFont="1" applyFill="1" applyBorder="1" applyAlignment="1" applyProtection="1">
      <alignment horizontal="right"/>
      <protection locked="0"/>
    </xf>
    <xf numFmtId="4" fontId="5" fillId="0" borderId="54" xfId="0" applyNumberFormat="1" applyFont="1" applyFill="1" applyBorder="1" applyAlignment="1" applyProtection="1">
      <alignment horizontal="right"/>
      <protection locked="0"/>
    </xf>
    <xf numFmtId="4" fontId="5" fillId="0" borderId="64" xfId="0" applyNumberFormat="1" applyFont="1" applyFill="1" applyBorder="1" applyAlignment="1" applyProtection="1">
      <alignment horizontal="right"/>
      <protection locked="0"/>
    </xf>
    <xf numFmtId="4" fontId="4" fillId="0" borderId="69" xfId="0" applyNumberFormat="1" applyFont="1" applyBorder="1" applyAlignment="1">
      <alignment horizontal="center"/>
    </xf>
    <xf numFmtId="4" fontId="5" fillId="0" borderId="65" xfId="0" applyNumberFormat="1" applyFont="1" applyFill="1" applyBorder="1" applyAlignment="1">
      <alignment horizontal="right"/>
    </xf>
    <xf numFmtId="4" fontId="5" fillId="33" borderId="65" xfId="0" applyNumberFormat="1" applyFont="1" applyFill="1" applyBorder="1" applyAlignment="1">
      <alignment horizontal="right"/>
    </xf>
    <xf numFmtId="4" fontId="5" fillId="0" borderId="67" xfId="0" applyNumberFormat="1" applyFont="1" applyFill="1" applyBorder="1" applyAlignment="1">
      <alignment horizontal="right"/>
    </xf>
    <xf numFmtId="4" fontId="5" fillId="33" borderId="67" xfId="0" applyNumberFormat="1" applyFont="1" applyFill="1" applyBorder="1" applyAlignment="1">
      <alignment horizontal="right"/>
    </xf>
    <xf numFmtId="4" fontId="4" fillId="0" borderId="13" xfId="0" applyNumberFormat="1" applyFont="1" applyBorder="1" applyAlignment="1">
      <alignment/>
    </xf>
    <xf numFmtId="4" fontId="4" fillId="33" borderId="17" xfId="0" applyNumberFormat="1" applyFont="1" applyFill="1" applyBorder="1" applyAlignment="1">
      <alignment/>
    </xf>
    <xf numFmtId="4" fontId="4" fillId="33" borderId="16" xfId="0" applyNumberFormat="1" applyFont="1" applyFill="1" applyBorder="1" applyAlignment="1">
      <alignment/>
    </xf>
    <xf numFmtId="174" fontId="13" fillId="33" borderId="55" xfId="0" applyNumberFormat="1" applyFont="1" applyFill="1" applyBorder="1" applyAlignment="1">
      <alignment/>
    </xf>
    <xf numFmtId="174" fontId="14" fillId="33" borderId="25" xfId="0" applyNumberFormat="1" applyFont="1" applyFill="1" applyBorder="1" applyAlignment="1">
      <alignment/>
    </xf>
    <xf numFmtId="174" fontId="13" fillId="33" borderId="25" xfId="0" applyNumberFormat="1" applyFont="1" applyFill="1" applyBorder="1" applyAlignment="1">
      <alignment/>
    </xf>
    <xf numFmtId="4" fontId="0" fillId="0" borderId="39" xfId="0" applyNumberFormat="1" applyBorder="1" applyAlignment="1">
      <alignment horizontal="center"/>
    </xf>
    <xf numFmtId="4" fontId="0" fillId="0" borderId="43" xfId="0" applyNumberFormat="1" applyBorder="1" applyAlignment="1">
      <alignment horizontal="center"/>
    </xf>
    <xf numFmtId="4" fontId="8" fillId="0" borderId="39" xfId="0" applyNumberFormat="1" applyFont="1" applyBorder="1" applyAlignment="1">
      <alignment horizontal="center"/>
    </xf>
    <xf numFmtId="4" fontId="8" fillId="0" borderId="43" xfId="0" applyNumberFormat="1" applyFont="1" applyBorder="1" applyAlignment="1">
      <alignment horizontal="center"/>
    </xf>
    <xf numFmtId="174" fontId="15" fillId="0" borderId="39" xfId="0" applyNumberFormat="1" applyFont="1" applyBorder="1" applyAlignment="1">
      <alignment horizontal="center"/>
    </xf>
    <xf numFmtId="174" fontId="15" fillId="0" borderId="43" xfId="0" applyNumberFormat="1" applyFont="1" applyBorder="1" applyAlignment="1">
      <alignment horizontal="center"/>
    </xf>
    <xf numFmtId="174" fontId="0" fillId="0" borderId="39" xfId="0" applyNumberFormat="1" applyBorder="1" applyAlignment="1">
      <alignment horizontal="center"/>
    </xf>
    <xf numFmtId="174" fontId="0" fillId="0" borderId="43" xfId="0" applyNumberFormat="1" applyBorder="1" applyAlignment="1">
      <alignment horizontal="center"/>
    </xf>
    <xf numFmtId="172" fontId="15" fillId="0" borderId="70" xfId="0" applyNumberFormat="1" applyFont="1" applyBorder="1" applyAlignment="1">
      <alignment horizontal="center"/>
    </xf>
    <xf numFmtId="172" fontId="15" fillId="0" borderId="71" xfId="0" applyNumberFormat="1" applyFont="1" applyBorder="1" applyAlignment="1">
      <alignment horizontal="center"/>
    </xf>
    <xf numFmtId="0" fontId="13" fillId="33" borderId="24" xfId="0" applyFont="1" applyFill="1" applyBorder="1" applyAlignment="1" applyProtection="1">
      <alignment horizontal="left"/>
      <protection/>
    </xf>
    <xf numFmtId="0" fontId="13" fillId="33" borderId="25" xfId="0" applyFont="1" applyFill="1" applyBorder="1" applyAlignment="1" applyProtection="1">
      <alignment horizontal="left"/>
      <protection/>
    </xf>
    <xf numFmtId="0" fontId="12" fillId="34" borderId="26" xfId="0" applyFont="1" applyFill="1" applyBorder="1" applyAlignment="1" applyProtection="1">
      <alignment horizontal="left"/>
      <protection locked="0"/>
    </xf>
    <xf numFmtId="0" fontId="12" fillId="34" borderId="56" xfId="0" applyFont="1" applyFill="1" applyBorder="1" applyAlignment="1" applyProtection="1">
      <alignment horizontal="left"/>
      <protection locked="0"/>
    </xf>
    <xf numFmtId="0" fontId="12" fillId="34" borderId="31" xfId="0" applyFont="1" applyFill="1" applyBorder="1" applyAlignment="1" applyProtection="1">
      <alignment horizontal="left"/>
      <protection locked="0"/>
    </xf>
    <xf numFmtId="0" fontId="12" fillId="0" borderId="26" xfId="0" applyFont="1" applyFill="1" applyBorder="1" applyAlignment="1" applyProtection="1">
      <alignment horizontal="left"/>
      <protection locked="0"/>
    </xf>
    <xf numFmtId="0" fontId="12" fillId="0" borderId="56" xfId="0" applyFont="1" applyFill="1" applyBorder="1" applyAlignment="1" applyProtection="1">
      <alignment horizontal="left"/>
      <protection locked="0"/>
    </xf>
    <xf numFmtId="0" fontId="12" fillId="0" borderId="31" xfId="0" applyFont="1" applyFill="1" applyBorder="1" applyAlignment="1" applyProtection="1">
      <alignment horizontal="left"/>
      <protection locked="0"/>
    </xf>
    <xf numFmtId="0" fontId="11" fillId="33" borderId="10" xfId="0" applyFont="1" applyFill="1" applyBorder="1" applyAlignment="1" applyProtection="1">
      <alignment horizontal="left"/>
      <protection/>
    </xf>
    <xf numFmtId="0" fontId="11" fillId="33" borderId="12" xfId="0" applyFont="1" applyFill="1" applyBorder="1" applyAlignment="1" applyProtection="1">
      <alignment horizontal="left"/>
      <protection/>
    </xf>
    <xf numFmtId="0" fontId="12" fillId="33" borderId="33" xfId="0" applyFont="1" applyFill="1" applyBorder="1" applyAlignment="1" applyProtection="1">
      <alignment horizontal="left"/>
      <protection/>
    </xf>
    <xf numFmtId="0" fontId="12" fillId="33" borderId="49" xfId="0" applyFont="1" applyFill="1" applyBorder="1" applyAlignment="1" applyProtection="1">
      <alignment horizontal="left"/>
      <protection/>
    </xf>
    <xf numFmtId="0" fontId="12" fillId="33" borderId="47" xfId="0" applyFont="1" applyFill="1" applyBorder="1" applyAlignment="1" applyProtection="1">
      <alignment horizontal="left"/>
      <protection/>
    </xf>
    <xf numFmtId="0" fontId="23" fillId="0" borderId="25" xfId="60" applyFont="1" applyFill="1" applyBorder="1" applyAlignment="1" applyProtection="1">
      <alignment horizontal="center"/>
      <protection/>
    </xf>
    <xf numFmtId="0" fontId="4" fillId="0" borderId="32" xfId="0" applyFont="1" applyBorder="1" applyAlignment="1" applyProtection="1">
      <alignment horizontal="left"/>
      <protection/>
    </xf>
    <xf numFmtId="0" fontId="4" fillId="0" borderId="35" xfId="0" applyFont="1" applyBorder="1" applyAlignment="1" applyProtection="1">
      <alignment horizontal="left"/>
      <protection/>
    </xf>
    <xf numFmtId="0" fontId="4" fillId="0" borderId="38" xfId="0" applyFont="1" applyBorder="1" applyAlignment="1" applyProtection="1">
      <alignment horizontal="left"/>
      <protection/>
    </xf>
    <xf numFmtId="0" fontId="11" fillId="33" borderId="19" xfId="0" applyFont="1" applyFill="1" applyBorder="1" applyAlignment="1" applyProtection="1">
      <alignment horizontal="left"/>
      <protection/>
    </xf>
    <xf numFmtId="0" fontId="4" fillId="33" borderId="10" xfId="0" applyFont="1" applyFill="1" applyBorder="1" applyAlignment="1" applyProtection="1">
      <alignment horizontal="left"/>
      <protection/>
    </xf>
    <xf numFmtId="0" fontId="4" fillId="33" borderId="12" xfId="0" applyFont="1" applyFill="1" applyBorder="1" applyAlignment="1" applyProtection="1">
      <alignment horizontal="left"/>
      <protection/>
    </xf>
    <xf numFmtId="0" fontId="12" fillId="0" borderId="27" xfId="0" applyFont="1" applyFill="1" applyBorder="1" applyAlignment="1" applyProtection="1">
      <alignment horizontal="left"/>
      <protection locked="0"/>
    </xf>
    <xf numFmtId="0" fontId="12" fillId="0" borderId="29" xfId="0" applyFont="1" applyFill="1" applyBorder="1" applyAlignment="1" applyProtection="1">
      <alignment horizontal="left"/>
      <protection locked="0"/>
    </xf>
    <xf numFmtId="0" fontId="12" fillId="0" borderId="28" xfId="0" applyFont="1" applyFill="1" applyBorder="1" applyAlignment="1" applyProtection="1">
      <alignment horizontal="left"/>
      <protection locked="0"/>
    </xf>
    <xf numFmtId="0" fontId="13" fillId="33" borderId="24" xfId="0" applyFont="1" applyFill="1" applyBorder="1" applyAlignment="1" applyProtection="1">
      <alignment horizontal="left"/>
      <protection/>
    </xf>
    <xf numFmtId="0" fontId="13" fillId="33" borderId="25" xfId="0" applyFont="1" applyFill="1" applyBorder="1" applyAlignment="1" applyProtection="1">
      <alignment horizontal="left"/>
      <protection/>
    </xf>
    <xf numFmtId="0" fontId="12" fillId="34" borderId="27" xfId="0" applyFont="1" applyFill="1" applyBorder="1" applyAlignment="1" applyProtection="1">
      <alignment horizontal="left"/>
      <protection locked="0"/>
    </xf>
    <xf numFmtId="0" fontId="12" fillId="34" borderId="29" xfId="0" applyFont="1" applyFill="1" applyBorder="1" applyAlignment="1" applyProtection="1">
      <alignment horizontal="left"/>
      <protection locked="0"/>
    </xf>
    <xf numFmtId="0" fontId="12" fillId="34" borderId="28" xfId="0" applyFont="1" applyFill="1" applyBorder="1" applyAlignment="1" applyProtection="1">
      <alignment horizontal="left"/>
      <protection locked="0"/>
    </xf>
    <xf numFmtId="0" fontId="12" fillId="33" borderId="34" xfId="0" applyFont="1" applyFill="1" applyBorder="1" applyAlignment="1" applyProtection="1">
      <alignment horizontal="left"/>
      <protection/>
    </xf>
    <xf numFmtId="0" fontId="12" fillId="33" borderId="72" xfId="0" applyFont="1" applyFill="1" applyBorder="1" applyAlignment="1" applyProtection="1">
      <alignment horizontal="left"/>
      <protection/>
    </xf>
    <xf numFmtId="0" fontId="5" fillId="0" borderId="10" xfId="0" applyFont="1" applyFill="1" applyBorder="1" applyAlignment="1" applyProtection="1">
      <alignment horizontal="center"/>
      <protection/>
    </xf>
    <xf numFmtId="0" fontId="5" fillId="0" borderId="12" xfId="0" applyFont="1" applyFill="1" applyBorder="1" applyAlignment="1" applyProtection="1">
      <alignment horizontal="center"/>
      <protection/>
    </xf>
    <xf numFmtId="0" fontId="4" fillId="0" borderId="36" xfId="0" applyFont="1" applyBorder="1" applyAlignment="1" applyProtection="1">
      <alignment horizontal="left"/>
      <protection/>
    </xf>
    <xf numFmtId="0" fontId="4" fillId="0" borderId="73" xfId="0" applyFont="1" applyBorder="1" applyAlignment="1" applyProtection="1">
      <alignment horizontal="left"/>
      <protection/>
    </xf>
    <xf numFmtId="0" fontId="12" fillId="33" borderId="24" xfId="0" applyFont="1" applyFill="1" applyBorder="1" applyAlignment="1" applyProtection="1">
      <alignment horizontal="left"/>
      <protection/>
    </xf>
    <xf numFmtId="4" fontId="4" fillId="0" borderId="30" xfId="0" applyNumberFormat="1" applyFont="1" applyBorder="1" applyAlignment="1">
      <alignment horizontal="center"/>
    </xf>
    <xf numFmtId="4" fontId="4" fillId="0" borderId="27" xfId="0" applyNumberFormat="1" applyFont="1" applyBorder="1" applyAlignment="1">
      <alignment horizontal="center"/>
    </xf>
    <xf numFmtId="0" fontId="0" fillId="33" borderId="0" xfId="0" applyFill="1" applyBorder="1" applyAlignment="1">
      <alignment horizontal="center"/>
    </xf>
    <xf numFmtId="0" fontId="12" fillId="33" borderId="30" xfId="0" applyFont="1" applyFill="1" applyBorder="1" applyAlignment="1">
      <alignment horizontal="left"/>
    </xf>
    <xf numFmtId="0" fontId="12" fillId="33" borderId="27" xfId="0" applyFont="1" applyFill="1" applyBorder="1" applyAlignment="1">
      <alignment horizontal="left"/>
    </xf>
    <xf numFmtId="0" fontId="11" fillId="33" borderId="19" xfId="0" applyFont="1" applyFill="1" applyBorder="1" applyAlignment="1">
      <alignment horizontal="left"/>
    </xf>
    <xf numFmtId="0" fontId="11" fillId="33" borderId="10" xfId="0" applyFont="1" applyFill="1" applyBorder="1" applyAlignment="1">
      <alignment horizontal="left"/>
    </xf>
    <xf numFmtId="4" fontId="4" fillId="33" borderId="19" xfId="0" applyNumberFormat="1" applyFont="1" applyFill="1" applyBorder="1" applyAlignment="1">
      <alignment horizontal="center"/>
    </xf>
    <xf numFmtId="4" fontId="4" fillId="33" borderId="10" xfId="0" applyNumberFormat="1" applyFont="1" applyFill="1" applyBorder="1" applyAlignment="1">
      <alignment horizontal="center"/>
    </xf>
    <xf numFmtId="4" fontId="4" fillId="0" borderId="34" xfId="0" applyNumberFormat="1" applyFont="1" applyBorder="1" applyAlignment="1">
      <alignment horizontal="center"/>
    </xf>
    <xf numFmtId="4" fontId="4" fillId="0" borderId="24" xfId="0" applyNumberFormat="1" applyFont="1" applyBorder="1" applyAlignment="1">
      <alignment horizontal="center"/>
    </xf>
    <xf numFmtId="0" fontId="12" fillId="0" borderId="30" xfId="0" applyFont="1" applyFill="1" applyBorder="1" applyAlignment="1">
      <alignment horizontal="left"/>
    </xf>
    <xf numFmtId="0" fontId="12" fillId="0" borderId="27" xfId="0" applyFont="1" applyFill="1" applyBorder="1" applyAlignment="1">
      <alignment horizontal="left"/>
    </xf>
    <xf numFmtId="172" fontId="25" fillId="33" borderId="25" xfId="0" applyNumberFormat="1" applyFont="1" applyFill="1" applyBorder="1" applyAlignment="1" applyProtection="1">
      <alignment horizontal="right"/>
      <protection/>
    </xf>
    <xf numFmtId="4" fontId="4" fillId="0" borderId="22" xfId="0" applyNumberFormat="1" applyFont="1" applyBorder="1" applyAlignment="1">
      <alignment horizontal="center"/>
    </xf>
    <xf numFmtId="4" fontId="4" fillId="0" borderId="14" xfId="0" applyNumberFormat="1" applyFont="1" applyBorder="1" applyAlignment="1">
      <alignment horizontal="center"/>
    </xf>
    <xf numFmtId="4" fontId="5" fillId="33" borderId="10" xfId="0" applyNumberFormat="1" applyFont="1" applyFill="1" applyBorder="1" applyAlignment="1" applyProtection="1">
      <alignment horizontal="center"/>
      <protection/>
    </xf>
    <xf numFmtId="4" fontId="5" fillId="33" borderId="12" xfId="0" applyNumberFormat="1" applyFont="1" applyFill="1" applyBorder="1" applyAlignment="1" applyProtection="1">
      <alignment horizontal="center"/>
      <protection/>
    </xf>
    <xf numFmtId="0" fontId="4" fillId="0" borderId="22" xfId="0" applyFont="1" applyBorder="1" applyAlignment="1">
      <alignment horizontal="left"/>
    </xf>
    <xf numFmtId="0" fontId="4" fillId="0" borderId="14" xfId="0" applyFont="1" applyBorder="1" applyAlignment="1">
      <alignment horizontal="left"/>
    </xf>
    <xf numFmtId="4" fontId="4" fillId="33" borderId="30" xfId="0" applyNumberFormat="1" applyFont="1" applyFill="1" applyBorder="1" applyAlignment="1">
      <alignment horizontal="center"/>
    </xf>
    <xf numFmtId="4" fontId="4" fillId="33" borderId="27" xfId="0" applyNumberFormat="1" applyFont="1" applyFill="1" applyBorder="1" applyAlignment="1">
      <alignment horizontal="center"/>
    </xf>
    <xf numFmtId="4" fontId="4" fillId="0" borderId="19" xfId="0" applyNumberFormat="1" applyFont="1" applyBorder="1" applyAlignment="1">
      <alignment horizontal="center"/>
    </xf>
    <xf numFmtId="4" fontId="4" fillId="0" borderId="10" xfId="0" applyNumberFormat="1" applyFont="1" applyBorder="1" applyAlignment="1">
      <alignment horizontal="center"/>
    </xf>
    <xf numFmtId="0" fontId="13" fillId="33" borderId="24" xfId="0" applyFont="1" applyFill="1" applyBorder="1" applyAlignment="1">
      <alignment horizontal="left"/>
    </xf>
    <xf numFmtId="0" fontId="13" fillId="33" borderId="25" xfId="0" applyFont="1" applyFill="1" applyBorder="1" applyAlignment="1">
      <alignment horizontal="left"/>
    </xf>
    <xf numFmtId="0" fontId="12" fillId="33" borderId="34" xfId="0" applyFont="1" applyFill="1" applyBorder="1" applyAlignment="1">
      <alignment horizontal="left"/>
    </xf>
    <xf numFmtId="0" fontId="12" fillId="33" borderId="24" xfId="0" applyFont="1" applyFill="1" applyBorder="1" applyAlignment="1">
      <alignment horizontal="left"/>
    </xf>
    <xf numFmtId="0" fontId="8" fillId="0" borderId="74" xfId="0" applyFont="1" applyBorder="1" applyAlignment="1">
      <alignment horizontal="center"/>
    </xf>
    <xf numFmtId="0" fontId="8" fillId="0" borderId="75" xfId="0" applyFont="1" applyBorder="1" applyAlignment="1">
      <alignment horizontal="center"/>
    </xf>
    <xf numFmtId="0" fontId="8" fillId="0" borderId="76" xfId="0" applyFont="1" applyBorder="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xfId="57"/>
    <cellStyle name="Normal 2" xfId="58"/>
    <cellStyle name="Normal 3" xfId="59"/>
    <cellStyle name="Normal 4" xfId="60"/>
    <cellStyle name="Normal 5" xfId="61"/>
    <cellStyle name="Normal 6" xfId="62"/>
    <cellStyle name="Normal 7" xfId="63"/>
    <cellStyle name="Normal 8" xfId="64"/>
    <cellStyle name="Normal 9"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1114425</xdr:colOff>
      <xdr:row>58</xdr:row>
      <xdr:rowOff>104775</xdr:rowOff>
    </xdr:to>
    <xdr:sp>
      <xdr:nvSpPr>
        <xdr:cNvPr id="1" name="Text Box 1"/>
        <xdr:cNvSpPr txBox="1">
          <a:spLocks noChangeArrowheads="1"/>
        </xdr:cNvSpPr>
      </xdr:nvSpPr>
      <xdr:spPr>
        <a:xfrm>
          <a:off x="0" y="0"/>
          <a:ext cx="5991225" cy="9496425"/>
        </a:xfrm>
        <a:prstGeom prst="rect">
          <a:avLst/>
        </a:prstGeom>
        <a:solidFill>
          <a:srgbClr val="FFFFFF"/>
        </a:solidFill>
        <a:ln w="9525" cmpd="sng">
          <a:solidFill>
            <a:srgbClr val="CCCCFF"/>
          </a:solidFill>
          <a:headEnd type="none"/>
          <a:tailEnd type="none"/>
        </a:ln>
      </xdr:spPr>
      <xdr:txBody>
        <a:bodyPr vertOverflow="clip" wrap="square" lIns="36576" tIns="27432" rIns="0" bIns="0"/>
        <a:p>
          <a:pPr algn="l">
            <a:defRPr/>
          </a:pPr>
          <a:r>
            <a:rPr lang="en-US" cap="none" sz="1400" b="1" i="0" u="none" baseline="0">
              <a:solidFill>
                <a:srgbClr val="800000"/>
              </a:solidFill>
              <a:latin typeface="Calibri"/>
              <a:ea typeface="Calibri"/>
              <a:cs typeface="Calibri"/>
            </a:rPr>
            <a:t>KASUTAMISE ÕPETUS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Tabeltöötluspaketi Excel rakendus </a:t>
          </a:r>
          <a:r>
            <a:rPr lang="en-US" cap="none" sz="1100" b="1" i="0" u="none" baseline="0">
              <a:solidFill>
                <a:srgbClr val="000000"/>
              </a:solidFill>
              <a:latin typeface="Calibri"/>
              <a:ea typeface="Calibri"/>
              <a:cs typeface="Calibri"/>
            </a:rPr>
            <a:t>RUKIS - KATTETULU ARVESTUS </a:t>
          </a:r>
          <a:r>
            <a:rPr lang="en-US" cap="none" sz="1100" b="0" i="0" u="none" baseline="0">
              <a:solidFill>
                <a:srgbClr val="000000"/>
              </a:solidFill>
              <a:latin typeface="Calibri"/>
              <a:ea typeface="Calibri"/>
              <a:cs typeface="Calibri"/>
            </a:rPr>
            <a:t>on mõeldud töövahendina põllumajandustootjatele ja konsulentidele.
</a:t>
          </a:r>
          <a:r>
            <a:rPr lang="en-US" cap="none" sz="1100" b="0" i="0" u="none" baseline="0">
              <a:solidFill>
                <a:srgbClr val="000000"/>
              </a:solidFill>
              <a:latin typeface="Calibri"/>
              <a:ea typeface="Calibri"/>
              <a:cs typeface="Calibri"/>
            </a:rPr>
            <a:t>Kattetulu arvestusmetoodika tundmine on abiks sissetulekute ja kulutuste planeerimisel ning aitab meeles pidada, milliste kulutustega peab kindlasti arvestama antud taimekasvatuskultuuri viljelemisel. 
</a:t>
          </a:r>
          <a:r>
            <a:rPr lang="en-US" cap="none" sz="1100" b="0" i="0" u="none" baseline="0">
              <a:solidFill>
                <a:srgbClr val="000000"/>
              </a:solidFill>
              <a:latin typeface="Calibri"/>
              <a:ea typeface="Calibri"/>
              <a:cs typeface="Calibri"/>
            </a:rPr>
            <a:t>Lisainformatsiooni kattetulu arvestamise metoodika kohta võib leida Jäneda Õppe- ja Nõuandekeskuses ja Maamajanduse Infokeskuses välja antud trükistes “Kattetulu arvestused taime- ja loomakasvatuses“ (1995-2008). 2009., 2010. ja 2011. aasta väljaanded on elektroonilised ja need leiate aadressilt </a:t>
          </a:r>
          <a:r>
            <a:rPr lang="en-US" cap="none" sz="1100" b="0" i="1" u="sng" baseline="0">
              <a:solidFill>
                <a:srgbClr val="0000FF"/>
              </a:solidFill>
              <a:latin typeface="Calibri"/>
              <a:ea typeface="Calibri"/>
              <a:cs typeface="Calibri"/>
            </a:rPr>
            <a:t>http://www.maainfo.ee/index.php?page=3512</a:t>
          </a:r>
          <a:r>
            <a:rPr lang="en-US" cap="none" sz="1100" b="0" i="1" u="sng" baseline="0">
              <a:solidFill>
                <a:srgbClr val="3366FF"/>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RUKIS - KATTETULU ARVESTUS</a:t>
          </a:r>
          <a:r>
            <a:rPr lang="en-US" cap="none" sz="1100" b="0" i="0" u="none" baseline="0">
              <a:solidFill>
                <a:srgbClr val="000000"/>
              </a:solidFill>
              <a:latin typeface="Calibri"/>
              <a:ea typeface="Calibri"/>
              <a:cs typeface="Calibri"/>
            </a:rPr>
            <a:t> on koostatud Exceli tööraamatuna, mistõttu on soovitav omada veidi algteadmisi Exeliga töötamisest.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Töölehed: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Tööleht </a:t>
          </a:r>
          <a:r>
            <a:rPr lang="en-US" cap="none" sz="1100" b="1" i="0" u="none" baseline="0">
              <a:solidFill>
                <a:srgbClr val="000000"/>
              </a:solidFill>
              <a:latin typeface="Calibri"/>
              <a:ea typeface="Calibri"/>
              <a:cs typeface="Calibri"/>
            </a:rPr>
            <a:t>“rukis”</a:t>
          </a:r>
          <a:r>
            <a:rPr lang="en-US" cap="none" sz="1100" b="0" i="0" u="none" baseline="0">
              <a:solidFill>
                <a:srgbClr val="000000"/>
              </a:solidFill>
              <a:latin typeface="Calibri"/>
              <a:ea typeface="Calibri"/>
              <a:cs typeface="Calibri"/>
            </a:rPr>
            <a:t> annab lühiülevaate antud kultuuri sissetulekute ja kulude planeerimisest.
</a:t>
          </a:r>
          <a:r>
            <a:rPr lang="en-US" cap="none" sz="1100" b="0" i="0" u="none" baseline="0">
              <a:solidFill>
                <a:srgbClr val="000000"/>
              </a:solidFill>
              <a:latin typeface="Calibri"/>
              <a:ea typeface="Calibri"/>
              <a:cs typeface="Calibri"/>
            </a:rPr>
            <a:t>2. Töölehed "</a:t>
          </a:r>
          <a:r>
            <a:rPr lang="en-US" cap="none" sz="1100" b="1" i="0" u="none" baseline="0">
              <a:solidFill>
                <a:srgbClr val="000000"/>
              </a:solidFill>
              <a:latin typeface="Calibri"/>
              <a:ea typeface="Calibri"/>
              <a:cs typeface="Calibri"/>
            </a:rPr>
            <a:t>3,0 t/ha</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4,5 t/ha</a:t>
          </a:r>
          <a:r>
            <a:rPr lang="en-US" cap="none" sz="1100" b="0" i="0" u="none" baseline="0">
              <a:solidFill>
                <a:srgbClr val="000000"/>
              </a:solidFill>
              <a:latin typeface="Calibri"/>
              <a:ea typeface="Calibri"/>
              <a:cs typeface="Calibri"/>
            </a:rPr>
            <a:t>" ja "</a:t>
          </a:r>
          <a:r>
            <a:rPr lang="en-US" cap="none" sz="1100" b="1" i="0" u="none" baseline="0">
              <a:solidFill>
                <a:srgbClr val="000000"/>
              </a:solidFill>
              <a:latin typeface="Calibri"/>
              <a:ea typeface="Calibri"/>
              <a:cs typeface="Calibri"/>
            </a:rPr>
            <a:t>6,0 t/ha</a:t>
          </a:r>
          <a:r>
            <a:rPr lang="en-US" cap="none" sz="1100" b="0" i="0" u="none" baseline="0">
              <a:solidFill>
                <a:srgbClr val="000000"/>
              </a:solidFill>
              <a:latin typeface="Calibri"/>
              <a:ea typeface="Calibri"/>
              <a:cs typeface="Calibri"/>
            </a:rPr>
            <a:t>" on arvestuste tegemiseks kolmel erineval saagitasemel, lisatud on näidisarvestused 2011. aasta kohta.
</a:t>
          </a:r>
          <a:r>
            <a:rPr lang="en-US" cap="none" sz="1100" b="0" i="0" u="none" baseline="0">
              <a:solidFill>
                <a:srgbClr val="000000"/>
              </a:solidFill>
              <a:latin typeface="Calibri"/>
              <a:ea typeface="Calibri"/>
              <a:cs typeface="Calibri"/>
            </a:rPr>
            <a:t>3. Tööleht </a:t>
          </a:r>
          <a:r>
            <a:rPr lang="en-US" cap="none" sz="1100" b="1" i="0" u="none" baseline="0">
              <a:solidFill>
                <a:srgbClr val="000000"/>
              </a:solidFill>
              <a:latin typeface="Calibri"/>
              <a:ea typeface="Calibri"/>
              <a:cs typeface="Calibri"/>
            </a:rPr>
            <a:t>"võrdlustabel"</a:t>
          </a:r>
          <a:r>
            <a:rPr lang="en-US" cap="none" sz="1100" b="0" i="0" u="none" baseline="0">
              <a:solidFill>
                <a:srgbClr val="000000"/>
              </a:solidFill>
              <a:latin typeface="Calibri"/>
              <a:ea typeface="Calibri"/>
              <a:cs typeface="Calibri"/>
            </a:rPr>
            <a:t> võimaldab võrrelda sissetulekuid ja väljaminekuid rukki kasvatamise kolmel erineval saagitasemel.
</a:t>
          </a:r>
          <a:r>
            <a:rPr lang="en-US" cap="none" sz="1100" b="0" i="0" u="none" baseline="0">
              <a:solidFill>
                <a:srgbClr val="000000"/>
              </a:solidFill>
              <a:latin typeface="Calibri"/>
              <a:ea typeface="Calibri"/>
              <a:cs typeface="Calibri"/>
            </a:rPr>
            <a:t>4. Tööleht </a:t>
          </a:r>
          <a:r>
            <a:rPr lang="en-US" cap="none" sz="1100" b="1" i="0" u="none" baseline="0">
              <a:solidFill>
                <a:srgbClr val="000000"/>
              </a:solidFill>
              <a:latin typeface="Calibri"/>
              <a:ea typeface="Calibri"/>
              <a:cs typeface="Calibri"/>
            </a:rPr>
            <a:t>"koond"</a:t>
          </a:r>
          <a:r>
            <a:rPr lang="en-US" cap="none" sz="1100" b="0" i="0" u="none" baseline="0">
              <a:solidFill>
                <a:srgbClr val="000000"/>
              </a:solidFill>
              <a:latin typeface="Calibri"/>
              <a:ea typeface="Calibri"/>
              <a:cs typeface="Calibri"/>
            </a:rPr>
            <a:t> lühikokkuvõte kolme erineva saagitaseme arvestustest.
</a:t>
          </a:r>
          <a:r>
            <a:rPr lang="en-US" cap="none" sz="1100" b="0" i="0" u="none" baseline="0">
              <a:solidFill>
                <a:srgbClr val="000000"/>
              </a:solidFill>
              <a:latin typeface="Calibri"/>
              <a:ea typeface="Calibri"/>
              <a:cs typeface="Calibri"/>
            </a:rPr>
            <a:t>5. Töölehed </a:t>
          </a:r>
          <a:r>
            <a:rPr lang="en-US" cap="none" sz="1100" b="1" i="0" u="none" baseline="0">
              <a:solidFill>
                <a:srgbClr val="000000"/>
              </a:solidFill>
              <a:latin typeface="Calibri"/>
              <a:ea typeface="Calibri"/>
              <a:cs typeface="Calibri"/>
            </a:rPr>
            <a:t>"võrdlustabel"</a:t>
          </a:r>
          <a:r>
            <a:rPr lang="en-US" cap="none" sz="1100" b="0" i="0" u="none" baseline="0">
              <a:solidFill>
                <a:srgbClr val="000000"/>
              </a:solidFill>
              <a:latin typeface="Calibri"/>
              <a:ea typeface="Calibri"/>
              <a:cs typeface="Calibri"/>
            </a:rPr>
            <a:t> ja </a:t>
          </a:r>
          <a:r>
            <a:rPr lang="en-US" cap="none" sz="1100" b="1" i="0" u="none" baseline="0">
              <a:solidFill>
                <a:srgbClr val="000000"/>
              </a:solidFill>
              <a:latin typeface="Calibri"/>
              <a:ea typeface="Calibri"/>
              <a:cs typeface="Calibri"/>
            </a:rPr>
            <a:t>"koond"</a:t>
          </a:r>
          <a:r>
            <a:rPr lang="en-US" cap="none" sz="1100" b="0" i="0" u="none" baseline="0">
              <a:solidFill>
                <a:srgbClr val="000000"/>
              </a:solidFill>
              <a:latin typeface="Calibri"/>
              <a:ea typeface="Calibri"/>
              <a:cs typeface="Calibri"/>
            </a:rPr>
            <a:t> täituvad automaatselt, kui eelnevalt on täidetud töölehed    </a:t>
          </a:r>
          <a:r>
            <a:rPr lang="en-US" cap="none" sz="1100" b="1" i="0" u="none" baseline="0">
              <a:solidFill>
                <a:srgbClr val="000000"/>
              </a:solidFill>
              <a:latin typeface="Calibri"/>
              <a:ea typeface="Calibri"/>
              <a:cs typeface="Calibri"/>
            </a:rPr>
            <a:t>"3,0 t/ha"</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"4,5 t/ha"</a:t>
          </a:r>
          <a:r>
            <a:rPr lang="en-US" cap="none" sz="1100" b="0" i="0" u="none" baseline="0">
              <a:solidFill>
                <a:srgbClr val="000000"/>
              </a:solidFill>
              <a:latin typeface="Calibri"/>
              <a:ea typeface="Calibri"/>
              <a:cs typeface="Calibri"/>
            </a:rPr>
            <a:t> ja </a:t>
          </a:r>
          <a:r>
            <a:rPr lang="en-US" cap="none" sz="1100" b="1" i="0" u="none" baseline="0">
              <a:solidFill>
                <a:srgbClr val="000000"/>
              </a:solidFill>
              <a:latin typeface="Calibri"/>
              <a:ea typeface="Calibri"/>
              <a:cs typeface="Calibri"/>
            </a:rPr>
            <a:t>"6,0 t/ha"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Näidisarvestus on analoogne elektroonilisest väljaandest "Kattetulu arvestused taime- ja loomakasvatuses 2011", kusjuures need ei ole agronoomilised soovitused, vaid üks näide võimalikest lahendustest.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Töö järjekord: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Sinised ja kollased väljad on mõeldud täitmiseks, ülejäänud väljad on seotud valemitega ja kaitse all.
</a:t>
          </a:r>
          <a:r>
            <a:rPr lang="en-US" cap="none" sz="1100" b="0" i="0" u="none" baseline="0">
              <a:solidFill>
                <a:srgbClr val="000000"/>
              </a:solidFill>
              <a:latin typeface="Calibri"/>
              <a:ea typeface="Calibri"/>
              <a:cs typeface="Calibri"/>
            </a:rPr>
            <a:t>1. Märgi kultuuri keskmine saagitase (t/ha).
</a:t>
          </a:r>
          <a:r>
            <a:rPr lang="en-US" cap="none" sz="1100" b="0" i="0" u="none" baseline="0">
              <a:solidFill>
                <a:srgbClr val="000000"/>
              </a:solidFill>
              <a:latin typeface="Calibri"/>
              <a:ea typeface="Calibri"/>
              <a:cs typeface="Calibri"/>
            </a:rPr>
            <a:t>2. Märgi realiseerimise hind (€r/t), erinevatel saagitasemetel on soovitav realiseerimisehind jätta samaks.
</a:t>
          </a:r>
          <a:r>
            <a:rPr lang="en-US" cap="none" sz="1100" b="0" i="0" u="none" baseline="0">
              <a:solidFill>
                <a:srgbClr val="000000"/>
              </a:solidFill>
              <a:latin typeface="Calibri"/>
              <a:ea typeface="Calibri"/>
              <a:cs typeface="Calibri"/>
            </a:rPr>
            <a:t>3. Põhu toodangu juures märgi, kui suures ulatuses põhk keskmiselt koristatakse. Kui kogu põhk koristatakse põllult ära, siis märgi 100%, kui kõik küntakse mulda, siis 0%. 
</a:t>
          </a:r>
          <a:r>
            <a:rPr lang="en-US" cap="none" sz="1100" b="0" i="0" u="none" baseline="0">
              <a:solidFill>
                <a:srgbClr val="000000"/>
              </a:solidFill>
              <a:latin typeface="Calibri"/>
              <a:ea typeface="Calibri"/>
              <a:cs typeface="Calibri"/>
            </a:rPr>
            <a:t>4. Planeeri põhu realiseerimise hind (kr/t).
</a:t>
          </a:r>
          <a:r>
            <a:rPr lang="en-US" cap="none" sz="1100" b="0" i="0" u="none" baseline="0">
              <a:solidFill>
                <a:srgbClr val="000000"/>
              </a:solidFill>
              <a:latin typeface="Calibri"/>
              <a:ea typeface="Calibri"/>
              <a:cs typeface="Calibri"/>
            </a:rPr>
            <a:t>5. Märgi toetused, mida on võimalik ha-kohta taotleda ja toetuse määr (€/ha).
</a:t>
          </a:r>
          <a:r>
            <a:rPr lang="en-US" cap="none" sz="1100" b="0" i="0" u="none" baseline="0">
              <a:solidFill>
                <a:srgbClr val="000000"/>
              </a:solidFill>
              <a:latin typeface="Calibri"/>
              <a:ea typeface="Calibri"/>
              <a:cs typeface="Calibri"/>
            </a:rPr>
            <a:t>6. Märgi seemne külvisenorm (kg/ha) ja hind (€/kg). 
</a:t>
          </a:r>
          <a:r>
            <a:rPr lang="en-US" cap="none" sz="1100" b="0" i="0" u="none" baseline="0">
              <a:solidFill>
                <a:srgbClr val="000000"/>
              </a:solidFill>
              <a:latin typeface="Calibri"/>
              <a:ea typeface="Calibri"/>
              <a:cs typeface="Calibri"/>
            </a:rPr>
            <a:t>7. Märgi kasutatava väetise nimetus.
</a:t>
          </a:r>
          <a:r>
            <a:rPr lang="en-US" cap="none" sz="1100" b="0" i="0" u="none" baseline="0">
              <a:solidFill>
                <a:srgbClr val="000000"/>
              </a:solidFill>
              <a:latin typeface="Calibri"/>
              <a:ea typeface="Calibri"/>
              <a:cs typeface="Calibri"/>
            </a:rPr>
            <a:t>8. Lihtväetise kasutamise puhul märgi kollastele väljadele toimained "N", "P" või "K", ainult siis arvestab "kalkulaator" lihtväetise toimaine hinna õigesti.
</a:t>
          </a:r>
          <a:r>
            <a:rPr lang="en-US" cap="none" sz="1100" b="0" i="0" u="none" baseline="0">
              <a:solidFill>
                <a:srgbClr val="000000"/>
              </a:solidFill>
              <a:latin typeface="Calibri"/>
              <a:ea typeface="Calibri"/>
              <a:cs typeface="Calibri"/>
            </a:rPr>
            <a:t>9. Märgi lihtväetise ühe tonni maksumus (€/t) ja põhitoitelemendi  sisaldus (%).
</a:t>
          </a:r>
          <a:r>
            <a:rPr lang="en-US" cap="none" sz="1100" b="0" i="0" u="none" baseline="0">
              <a:solidFill>
                <a:srgbClr val="000000"/>
              </a:solidFill>
              <a:latin typeface="Calibri"/>
              <a:ea typeface="Calibri"/>
              <a:cs typeface="Calibri"/>
            </a:rPr>
            <a:t>10. Märgi lihtväetise füüsiline kogus (kg/ha), mida antud saagitasemel kasutatakse.
</a:t>
          </a:r>
          <a:r>
            <a:rPr lang="en-US" cap="none" sz="1100" b="0" i="0" u="none" baseline="0">
              <a:solidFill>
                <a:srgbClr val="000000"/>
              </a:solidFill>
              <a:latin typeface="Calibri"/>
              <a:ea typeface="Calibri"/>
              <a:cs typeface="Calibri"/>
            </a:rPr>
            <a:t>11. Kompleksväetiste puhul märgi hind (€/t) ja põhitoitelementide sisaldus (%) vastavasse lahtrisse.
</a:t>
          </a:r>
          <a:r>
            <a:rPr lang="en-US" cap="none" sz="1100" b="0" i="0" u="none" baseline="0">
              <a:solidFill>
                <a:srgbClr val="000000"/>
              </a:solidFill>
              <a:latin typeface="Calibri"/>
              <a:ea typeface="Calibri"/>
              <a:cs typeface="Calibri"/>
            </a:rPr>
            <a:t>12. Märgi taimekaitsevahendi nimetus vastavatesse kohtadesse (herbitsiid, fungitsiid, insektitsiid, retardant).
</a:t>
          </a:r>
          <a:r>
            <a:rPr lang="en-US" cap="none" sz="1100" b="0" i="0" u="none" baseline="0">
              <a:solidFill>
                <a:srgbClr val="000000"/>
              </a:solidFill>
              <a:latin typeface="Calibri"/>
              <a:ea typeface="Calibri"/>
              <a:cs typeface="Calibri"/>
            </a:rPr>
            <a:t>13. Märgi taimekaitsevahendite hind (€/l; kr/kg) ja norm hektari kohta.
</a:t>
          </a:r>
          <a:r>
            <a:rPr lang="en-US" cap="none" sz="1100" b="0" i="0" u="none" baseline="0">
              <a:solidFill>
                <a:srgbClr val="000000"/>
              </a:solidFill>
              <a:latin typeface="Calibri"/>
              <a:ea typeface="Calibri"/>
              <a:cs typeface="Calibri"/>
            </a:rPr>
            <a:t>14. Märgi taimekaitsevahendite kasutamise kordade arv ühe hektari kohta. Kuna taimekaitsevahendite kasutamine aastate ja põldude lõikes on erinev, siis võib arvutustes kasutada murdarve.
</a:t>
          </a:r>
          <a:r>
            <a:rPr lang="en-US" cap="none" sz="1100" b="0" i="0" u="none" baseline="0">
              <a:solidFill>
                <a:srgbClr val="000000"/>
              </a:solidFill>
              <a:latin typeface="Calibri"/>
              <a:ea typeface="Calibri"/>
              <a:cs typeface="Calibri"/>
            </a:rPr>
            <a:t>15. Põhu pakkimiseks vajaminev võrgu kogus sõltub hektarilt kogutava põhu kogusest ja pallide suurusest.
</a:t>
          </a:r>
          <a:r>
            <a:rPr lang="en-US" cap="none" sz="1100" b="0" i="0" u="none" baseline="0">
              <a:solidFill>
                <a:srgbClr val="000000"/>
              </a:solidFill>
              <a:latin typeface="Calibri"/>
              <a:ea typeface="Calibri"/>
              <a:cs typeface="Calibri"/>
            </a:rPr>
            <a:t>16. Märgi põhu pakkimise võrgu hind (€/ tonni põhu kohta).
</a:t>
          </a:r>
          <a:r>
            <a:rPr lang="en-US" cap="none" sz="1100" b="0" i="0" u="none" baseline="0">
              <a:solidFill>
                <a:srgbClr val="000000"/>
              </a:solidFill>
              <a:latin typeface="Calibri"/>
              <a:ea typeface="Calibri"/>
              <a:cs typeface="Calibri"/>
            </a:rPr>
            <a:t>17. Märgi masinatööde maksumus ühe hektari kohta.
</a:t>
          </a:r>
          <a:r>
            <a:rPr lang="en-US" cap="none" sz="1100" b="0" i="0" u="none" baseline="0">
              <a:solidFill>
                <a:srgbClr val="000000"/>
              </a:solidFill>
              <a:latin typeface="Calibri"/>
              <a:ea typeface="Calibri"/>
              <a:cs typeface="Calibri"/>
            </a:rPr>
            <a:t>Masinatööde kulusid võib arvutada EMVI-s koostatud algoritmide abil, mis asuvad aadressil </a:t>
          </a:r>
          <a:r>
            <a:rPr lang="en-US" cap="none" sz="1100" b="0" i="1" u="sng" baseline="0">
              <a:solidFill>
                <a:srgbClr val="000000"/>
              </a:solidFill>
              <a:latin typeface="Calibri"/>
              <a:ea typeface="Calibri"/>
              <a:cs typeface="Calibri"/>
            </a:rPr>
            <a:t>http://www.eria.ee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58</xdr:row>
      <xdr:rowOff>142875</xdr:rowOff>
    </xdr:from>
    <xdr:to>
      <xdr:col>8</xdr:col>
      <xdr:colOff>1104900</xdr:colOff>
      <xdr:row>83</xdr:row>
      <xdr:rowOff>38100</xdr:rowOff>
    </xdr:to>
    <xdr:sp>
      <xdr:nvSpPr>
        <xdr:cNvPr id="2" name="Text Box 2"/>
        <xdr:cNvSpPr txBox="1">
          <a:spLocks noChangeArrowheads="1"/>
        </xdr:cNvSpPr>
      </xdr:nvSpPr>
      <xdr:spPr>
        <a:xfrm>
          <a:off x="0" y="9534525"/>
          <a:ext cx="5981700" cy="3943350"/>
        </a:xfrm>
        <a:prstGeom prst="rect">
          <a:avLst/>
        </a:prstGeom>
        <a:solidFill>
          <a:srgbClr val="FFFFFF"/>
        </a:solidFill>
        <a:ln w="9525" cmpd="sng">
          <a:solidFill>
            <a:srgbClr val="CCCCFF"/>
          </a:solidFill>
          <a:headEnd type="non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Töötamine: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NB!</a:t>
          </a:r>
          <a:r>
            <a:rPr lang="en-US" cap="none" sz="1100" b="0" i="0" u="none" baseline="0">
              <a:solidFill>
                <a:srgbClr val="000000"/>
              </a:solidFill>
              <a:latin typeface="Calibri"/>
              <a:ea typeface="Calibri"/>
              <a:cs typeface="Calibri"/>
            </a:rPr>
            <a:t> Informatsiooni sisestamine on võimalik ainult värviliselt märgitud väljadel, ülejäänud ala on kaitstud tabelites sisalduvate valemite rikkumise tõkestamiseks.
</a:t>
          </a:r>
          <a:r>
            <a:rPr lang="en-US" cap="none" sz="1100" b="0" i="0" u="none" baseline="0">
              <a:solidFill>
                <a:srgbClr val="000000"/>
              </a:solidFill>
              <a:latin typeface="Calibri"/>
              <a:ea typeface="Calibri"/>
              <a:cs typeface="Calibri"/>
            </a:rPr>
            <a:t>Töö käigus võib siiski ette tulla olukordi, kus oleks vaja valemit redigeerida või mittevajalikke ridu varjata, kaitstud pesasse midagi kirjutada jne. Kaitse eemaldamiseks valige korraldus </a:t>
          </a:r>
          <a:r>
            <a:rPr lang="en-US" cap="none" sz="1100" b="1" i="1" u="none" baseline="0">
              <a:solidFill>
                <a:srgbClr val="000000"/>
              </a:solidFill>
              <a:latin typeface="Calibri"/>
              <a:ea typeface="Calibri"/>
              <a:cs typeface="Calibri"/>
            </a:rPr>
            <a:t>Unprotect</a:t>
          </a:r>
          <a:r>
            <a:rPr lang="en-US" cap="none" sz="1100" b="1"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Sheet</a:t>
          </a:r>
          <a:r>
            <a:rPr lang="en-US" cap="none" sz="1100" b="0" i="0" u="none" baseline="0">
              <a:solidFill>
                <a:srgbClr val="000000"/>
              </a:solidFill>
              <a:latin typeface="Calibri"/>
              <a:ea typeface="Calibri"/>
              <a:cs typeface="Calibri"/>
            </a:rPr>
            <a:t>, tehke ettevaatlikult korrigeerimised ja valige korraldus </a:t>
          </a:r>
          <a:r>
            <a:rPr lang="en-US" cap="none" sz="1100" b="1" i="1" u="none" baseline="0">
              <a:solidFill>
                <a:srgbClr val="000000"/>
              </a:solidFill>
              <a:latin typeface="Calibri"/>
              <a:ea typeface="Calibri"/>
              <a:cs typeface="Calibri"/>
            </a:rPr>
            <a:t>Protect Sheet</a:t>
          </a:r>
          <a:r>
            <a:rPr lang="en-US" cap="none" sz="1100" b="0" i="0" u="none" baseline="0">
              <a:solidFill>
                <a:srgbClr val="000000"/>
              </a:solidFill>
              <a:latin typeface="Calibri"/>
              <a:ea typeface="Calibri"/>
              <a:cs typeface="Calibri"/>
            </a:rPr>
            <a:t>. Ekraanile ilmuvale küsimusele märksõna kohta on soovitav vastata </a:t>
          </a:r>
          <a:r>
            <a:rPr lang="en-US" cap="none" sz="1100" b="1" i="1" u="none" baseline="0">
              <a:solidFill>
                <a:srgbClr val="000000"/>
              </a:solidFill>
              <a:latin typeface="Calibri"/>
              <a:ea typeface="Calibri"/>
              <a:cs typeface="Calibri"/>
            </a:rPr>
            <a:t>OK</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Salvestamine: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Töö käigus salvestage regulaarselt tabelis tehtud muudatused. Kui tööfailile on uus nimi korraldusega </a:t>
          </a:r>
          <a:r>
            <a:rPr lang="en-US" cap="none" sz="1100" b="1" i="1" u="none" baseline="0">
              <a:solidFill>
                <a:srgbClr val="000000"/>
              </a:solidFill>
              <a:latin typeface="Calibri"/>
              <a:ea typeface="Calibri"/>
              <a:cs typeface="Calibri"/>
            </a:rPr>
            <a:t>Save As</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juba antud, siis edaspidi kasutage nupureal asuvat nuppu </a:t>
          </a:r>
          <a:r>
            <a:rPr lang="en-US" cap="none" sz="1100" b="1" i="1" u="none" baseline="0">
              <a:solidFill>
                <a:srgbClr val="000000"/>
              </a:solidFill>
              <a:latin typeface="Calibri"/>
              <a:ea typeface="Calibri"/>
              <a:cs typeface="Calibri"/>
            </a:rPr>
            <a:t>Save.</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Printimine: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Enne tabeli printimist kontrollige prindi eelvaatamise abil, kas lehekülje välimus on rahuldav. Selleks valige korraldus </a:t>
          </a:r>
          <a:r>
            <a:rPr lang="en-US" cap="none" sz="1100" b="1" i="1" u="none" baseline="0">
              <a:solidFill>
                <a:srgbClr val="000000"/>
              </a:solidFill>
              <a:latin typeface="Calibri"/>
              <a:ea typeface="Calibri"/>
              <a:cs typeface="Calibri"/>
            </a:rPr>
            <a:t>Print Preview</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Kuva suurendamiseks võib kasutada nuppu </a:t>
          </a:r>
          <a:r>
            <a:rPr lang="en-US" cap="none" sz="1100" b="1" i="1" u="none" baseline="0">
              <a:solidFill>
                <a:srgbClr val="000000"/>
              </a:solidFill>
              <a:latin typeface="Calibri"/>
              <a:ea typeface="Calibri"/>
              <a:cs typeface="Calibri"/>
            </a:rPr>
            <a:t>Zoom</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Kui paigutus jätab soovida, võib kasutada nuppe </a:t>
          </a:r>
          <a:r>
            <a:rPr lang="en-US" cap="none" sz="1100" b="1" i="1" u="none" baseline="0">
              <a:solidFill>
                <a:srgbClr val="000000"/>
              </a:solidFill>
              <a:latin typeface="Calibri"/>
              <a:ea typeface="Calibri"/>
              <a:cs typeface="Calibri"/>
            </a:rPr>
            <a:t>Margins</a:t>
          </a:r>
          <a:r>
            <a:rPr lang="en-US" cap="none" sz="1100" b="0" i="1" u="none" baseline="0">
              <a:solidFill>
                <a:srgbClr val="000000"/>
              </a:solidFill>
              <a:latin typeface="Calibri"/>
              <a:ea typeface="Calibri"/>
              <a:cs typeface="Calibri"/>
            </a:rPr>
            <a:t> või </a:t>
          </a:r>
          <a:r>
            <a:rPr lang="en-US" cap="none" sz="1100" b="1" i="1" u="none" baseline="0">
              <a:solidFill>
                <a:srgbClr val="000000"/>
              </a:solidFill>
              <a:latin typeface="Calibri"/>
              <a:ea typeface="Calibri"/>
              <a:cs typeface="Calibri"/>
            </a:rPr>
            <a:t>Setup</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Printimiseks klõpsake nupul </a:t>
          </a:r>
          <a:r>
            <a:rPr lang="en-US" cap="none" sz="1100" b="1" i="0" u="none" baseline="0">
              <a:solidFill>
                <a:srgbClr val="000000"/>
              </a:solidFill>
              <a:latin typeface="Calibri"/>
              <a:ea typeface="Calibri"/>
              <a:cs typeface="Calibri"/>
            </a:rPr>
            <a:t>Print,</a:t>
          </a:r>
          <a:r>
            <a:rPr lang="en-US" cap="none" sz="1100" b="0" i="0" u="none" baseline="0">
              <a:solidFill>
                <a:srgbClr val="000000"/>
              </a:solidFill>
              <a:latin typeface="Calibri"/>
              <a:ea typeface="Calibri"/>
              <a:cs typeface="Calibri"/>
            </a:rPr>
            <a:t> akna sulgemiseks ilma printimata, </a:t>
          </a:r>
          <a:r>
            <a:rPr lang="en-US" cap="none" sz="1100" b="1" i="1" u="none" baseline="0">
              <a:solidFill>
                <a:srgbClr val="000000"/>
              </a:solidFill>
              <a:latin typeface="Calibri"/>
              <a:ea typeface="Calibri"/>
              <a:cs typeface="Calibri"/>
            </a:rPr>
            <a:t>Close</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Enne printimist on otstarbekas mittevajalikud väljad varjata. Selleks valige vastavad read või veerud ja andke menüüst </a:t>
          </a:r>
          <a:r>
            <a:rPr lang="en-US" cap="none" sz="1100" b="1" i="1" u="none" baseline="0">
              <a:solidFill>
                <a:srgbClr val="000000"/>
              </a:solidFill>
              <a:latin typeface="Calibri"/>
              <a:ea typeface="Calibri"/>
              <a:cs typeface="Calibri"/>
            </a:rPr>
            <a:t>Format</a:t>
          </a:r>
          <a:r>
            <a:rPr lang="en-US" cap="none" sz="1100" b="0" i="0" u="none" baseline="0">
              <a:solidFill>
                <a:srgbClr val="000000"/>
              </a:solidFill>
              <a:latin typeface="Calibri"/>
              <a:ea typeface="Calibri"/>
              <a:cs typeface="Calibri"/>
            </a:rPr>
            <a:t> valikule vastav </a:t>
          </a:r>
          <a:r>
            <a:rPr lang="en-US" cap="none" sz="1100" b="1" i="1" u="none" baseline="0">
              <a:solidFill>
                <a:srgbClr val="000000"/>
              </a:solidFill>
              <a:latin typeface="Calibri"/>
              <a:ea typeface="Calibri"/>
              <a:cs typeface="Calibri"/>
            </a:rPr>
            <a:t>Column</a:t>
          </a:r>
          <a:r>
            <a:rPr lang="en-US" cap="none" sz="1100" b="0" i="0" u="none" baseline="0">
              <a:solidFill>
                <a:srgbClr val="000000"/>
              </a:solidFill>
              <a:latin typeface="Calibri"/>
              <a:ea typeface="Calibri"/>
              <a:cs typeface="Calibri"/>
            </a:rPr>
            <a:t> või </a:t>
          </a:r>
          <a:r>
            <a:rPr lang="en-US" cap="none" sz="1100" b="1" i="1" u="none" baseline="0">
              <a:solidFill>
                <a:srgbClr val="000000"/>
              </a:solidFill>
              <a:latin typeface="Calibri"/>
              <a:ea typeface="Calibri"/>
              <a:cs typeface="Calibri"/>
            </a:rPr>
            <a:t>Row</a:t>
          </a:r>
          <a:r>
            <a:rPr lang="en-US" cap="none" sz="1100" b="0" i="0" u="none" baseline="0">
              <a:solidFill>
                <a:srgbClr val="000000"/>
              </a:solidFill>
              <a:latin typeface="Calibri"/>
              <a:ea typeface="Calibri"/>
              <a:cs typeface="Calibri"/>
            </a:rPr>
            <a:t> ning edasi korraldus </a:t>
          </a:r>
          <a:r>
            <a:rPr lang="en-US" cap="none" sz="1100" b="1" i="1" u="none" baseline="0">
              <a:solidFill>
                <a:srgbClr val="000000"/>
              </a:solidFill>
              <a:latin typeface="Calibri"/>
              <a:ea typeface="Calibri"/>
              <a:cs typeface="Calibri"/>
            </a:rPr>
            <a:t>Hide</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Varjatud read või veerud toob nähtavale sama alammenüü korraldus </a:t>
          </a:r>
          <a:r>
            <a:rPr lang="en-US" cap="none" sz="1100" b="1" i="1" u="none" baseline="0">
              <a:solidFill>
                <a:srgbClr val="000000"/>
              </a:solidFill>
              <a:latin typeface="Calibri"/>
              <a:ea typeface="Calibri"/>
              <a:cs typeface="Calibri"/>
            </a:rPr>
            <a:t>Unhide</a:t>
          </a:r>
          <a:r>
            <a:rPr lang="en-US" cap="none" sz="1100" b="1"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Neid operatsioone on võimalik teha alles pärast kaitse mahavõtmist.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13</xdr:col>
      <xdr:colOff>590550</xdr:colOff>
      <xdr:row>41</xdr:row>
      <xdr:rowOff>57150</xdr:rowOff>
    </xdr:to>
    <xdr:sp>
      <xdr:nvSpPr>
        <xdr:cNvPr id="1" name="TextBox 1"/>
        <xdr:cNvSpPr txBox="1">
          <a:spLocks noChangeArrowheads="1"/>
        </xdr:cNvSpPr>
      </xdr:nvSpPr>
      <xdr:spPr>
        <a:xfrm>
          <a:off x="0" y="47625"/>
          <a:ext cx="8515350" cy="6648450"/>
        </a:xfrm>
        <a:prstGeom prst="rect">
          <a:avLst/>
        </a:prstGeom>
        <a:solidFill>
          <a:srgbClr val="FFFFFF"/>
        </a:solidFill>
        <a:ln w="9525" cmpd="sng">
          <a:solidFill>
            <a:srgbClr val="BCBCBC"/>
          </a:solidFill>
          <a:headEnd type="none"/>
          <a:tailEnd type="none"/>
        </a:ln>
      </xdr:spPr>
      <xdr:txBody>
        <a:bodyPr vertOverflow="clip" wrap="square" lIns="27432" tIns="27432" rIns="0" bIns="0"/>
        <a:p>
          <a:pPr algn="l">
            <a:defRPr/>
          </a:pPr>
          <a:r>
            <a:rPr lang="en-US" cap="none" sz="1100" b="1" i="0" u="none" baseline="0">
              <a:solidFill>
                <a:srgbClr val="993300"/>
              </a:solidFill>
              <a:latin typeface="Calibri"/>
              <a:ea typeface="Calibri"/>
              <a:cs typeface="Calibri"/>
            </a:rPr>
            <a:t>Näide 2011.aasta andmetel
</a:t>
          </a:r>
          <a:r>
            <a:rPr lang="en-US" cap="none" sz="1100" b="1" i="0" u="none" baseline="0">
              <a:solidFill>
                <a:srgbClr val="993300"/>
              </a:solidFill>
              <a:latin typeface="Calibri"/>
              <a:ea typeface="Calibri"/>
              <a:cs typeface="Calibri"/>
            </a:rPr>
            <a:t>
</a:t>
          </a:r>
          <a:r>
            <a:rPr lang="en-US" cap="none" sz="1100" b="1" i="0" u="none" baseline="0">
              <a:solidFill>
                <a:srgbClr val="993300"/>
              </a:solidFill>
              <a:latin typeface="Calibri"/>
              <a:ea typeface="Calibri"/>
              <a:cs typeface="Calibri"/>
            </a:rPr>
            <a:t>RUKIS - kattetulu arvestus 1 ha kohta
</a:t>
          </a:r>
          <a:r>
            <a:rPr lang="en-US" cap="none" sz="1100" b="1" i="0" u="none" baseline="0">
              <a:solidFill>
                <a:srgbClr val="993300"/>
              </a:solidFill>
              <a:latin typeface="Calibri"/>
              <a:ea typeface="Calibri"/>
              <a:cs typeface="Calibri"/>
            </a:rPr>
            <a:t>
</a:t>
          </a:r>
          <a:r>
            <a:rPr lang="en-US" cap="none" sz="1100" b="1" i="0" u="none" baseline="0">
              <a:solidFill>
                <a:srgbClr val="000000"/>
              </a:solidFill>
              <a:latin typeface="Calibri"/>
              <a:ea typeface="Calibri"/>
              <a:cs typeface="Calibri"/>
            </a:rPr>
            <a:t>Saagitasemed:</a:t>
          </a:r>
          <a:r>
            <a:rPr lang="en-US" cap="none" sz="1100" b="0" i="0" u="none" baseline="0">
              <a:solidFill>
                <a:srgbClr val="000000"/>
              </a:solidFill>
              <a:latin typeface="Calibri"/>
              <a:ea typeface="Calibri"/>
              <a:cs typeface="Calibri"/>
            </a:rPr>
            <a:t>  3,0 t/ha; 4,5 t/ha; 6,0 t/ha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Toodang: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VILI
</a:t>
          </a:r>
          <a:r>
            <a:rPr lang="en-US" cap="none" sz="1100" b="0" i="0" u="none" baseline="0">
              <a:solidFill>
                <a:srgbClr val="000000"/>
              </a:solidFill>
              <a:latin typeface="Calibri"/>
              <a:ea typeface="Calibri"/>
              <a:cs typeface="Calibri"/>
            </a:rPr>
            <a:t>Kogused vastavalt saagikusele, keskmine hind  174,00 €/t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PÕHK
</a:t>
          </a:r>
          <a:r>
            <a:rPr lang="en-US" cap="none" sz="1100" b="0" i="0" u="none" baseline="0">
              <a:solidFill>
                <a:srgbClr val="000000"/>
              </a:solidFill>
              <a:latin typeface="Calibri"/>
              <a:ea typeface="Calibri"/>
              <a:cs typeface="Calibri"/>
            </a:rPr>
            <a:t>Arvestatakse ainult siis, kui põhku kasutatakse müügiks või ettevõttesiseseks tarbimiseks (söödaks).
</a:t>
          </a:r>
          <a:r>
            <a:rPr lang="en-US" cap="none" sz="1100" b="0" i="0" u="none" baseline="0">
              <a:solidFill>
                <a:srgbClr val="000000"/>
              </a:solidFill>
              <a:latin typeface="Calibri"/>
              <a:ea typeface="Calibri"/>
              <a:cs typeface="Calibri"/>
            </a:rPr>
            <a:t>Koguse arvestamiseks koefitsient 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TOETUSED
</a:t>
          </a:r>
          <a:r>
            <a:rPr lang="en-US" cap="none" sz="1100" b="0" i="0" u="none" baseline="0">
              <a:solidFill>
                <a:srgbClr val="000000"/>
              </a:solidFill>
              <a:latin typeface="Calibri"/>
              <a:ea typeface="Calibri"/>
              <a:cs typeface="Calibri"/>
            </a:rPr>
            <a:t>Näites on lisatud ühtne pindalatoetus.  Kui ettevõtja saab lisaks veel muid toetusi, mida on võimalik antud kultuuriga seostada  (põllumajanduskultuuri täiendav otsetoetus, põllumajanduslik keskkonnatoetus, ebasoodsamate piirkondade toetus jne), tuleks ka need juurde arvestada.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Muutuvkulud: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VÄETAMINE
</a:t>
          </a:r>
          <a:r>
            <a:rPr lang="en-US" cap="none" sz="1100" b="0" i="0" u="none" baseline="0">
              <a:solidFill>
                <a:srgbClr val="000000"/>
              </a:solidFill>
              <a:latin typeface="Calibri"/>
              <a:ea typeface="Calibri"/>
              <a:cs typeface="Calibri"/>
            </a:rPr>
            <a:t>Kuna erinevate väetiste koostis on väga erinev, tuleb lisaks väetise maksumusele kindlaks teha, millises koguses on antud väetises toiteelemente ja milline on nende maksumus.
</a:t>
          </a:r>
          <a:r>
            <a:rPr lang="en-US" cap="none" sz="1100" b="0" i="0" u="none" baseline="0">
              <a:solidFill>
                <a:srgbClr val="000000"/>
              </a:solidFill>
              <a:latin typeface="Calibri"/>
              <a:ea typeface="Calibri"/>
              <a:cs typeface="Calibri"/>
            </a:rPr>
            <a:t>Näites kasutatud väetised:
</a:t>
          </a:r>
          <a:r>
            <a:rPr lang="en-US" cap="none" sz="1100" b="0" i="0" u="none" baseline="0">
              <a:solidFill>
                <a:srgbClr val="000000"/>
              </a:solidFill>
              <a:latin typeface="Calibri"/>
              <a:ea typeface="Calibri"/>
              <a:cs typeface="Calibri"/>
            </a:rPr>
            <a:t>Lihtväetis AN 34 sisaldab 34% lämmastikku (N). Hind 325 €/t =&gt; toiteelemendi  (N) maksumus 325 : 340 = 0,96 €/kg
</a:t>
          </a:r>
          <a:r>
            <a:rPr lang="en-US" cap="none" sz="1100" b="0" i="0" u="none" baseline="0">
              <a:solidFill>
                <a:srgbClr val="000000"/>
              </a:solidFill>
              <a:latin typeface="Calibri"/>
              <a:ea typeface="Calibri"/>
              <a:cs typeface="Calibri"/>
            </a:rPr>
            <a:t>Kompleksväetis  NPK 7-12-25 sisaldab 70 kg N, 120 kg P2O5  ja 250 kg K2O. Toiteelementide maksumuse arvutamiseks korrutatakse väetises sisalduva oksiidtegevaine kogus vastava lihtelemendi ja oksiidtegevaine vahelise koefitsiendiga: 
</a:t>
          </a:r>
          <a:r>
            <a:rPr lang="en-US" cap="none" sz="1100" b="0" i="0" u="none" baseline="0">
              <a:solidFill>
                <a:srgbClr val="000000"/>
              </a:solidFill>
              <a:latin typeface="Calibri"/>
              <a:ea typeface="Calibri"/>
              <a:cs typeface="Calibri"/>
            </a:rPr>
            <a:t>            N 7% =   70 kg        N x 1,00 =   70,0 kg  N
</a:t>
          </a:r>
          <a:r>
            <a:rPr lang="en-US" cap="none" sz="1100" b="0" i="0" u="none" baseline="0">
              <a:solidFill>
                <a:srgbClr val="000000"/>
              </a:solidFill>
              <a:latin typeface="Calibri"/>
              <a:ea typeface="Calibri"/>
              <a:cs typeface="Calibri"/>
            </a:rPr>
            <a:t>   P2O5 12% = 120 kg P2O5 x 0,44 =   52,8 kg  P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K2O   25% = 250 kg K2O x 0,83 =  207,5 kg  K      
</a:t>
          </a:r>
          <a:r>
            <a:rPr lang="en-US" cap="none" sz="1100" b="0" i="0" u="none" baseline="0">
              <a:solidFill>
                <a:srgbClr val="000000"/>
              </a:solidFill>
              <a:latin typeface="Calibri"/>
              <a:ea typeface="Calibri"/>
              <a:cs typeface="Calibri"/>
            </a:rPr>
            <a:t>=&gt; 1 tonn kompleksväetist sisaldab   330,3 kg  N-P-K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Seega, kompleksväetis NPK 7-17-31 sisaldab 330 kg põhitoiteelemente ja ülejäänud 670 kg koosneb muudest elementidest ja nn ballastainest. Kui antud väetis maksab 325 €/t, siis põhitoitelemendi maksumuseks kujuneb keskmiselt 1,26 €/kg.
</a:t>
          </a:r>
          <a:r>
            <a:rPr lang="en-US" cap="none" sz="1100" b="0" i="0" u="none" baseline="0">
              <a:solidFill>
                <a:srgbClr val="000000"/>
              </a:solidFill>
              <a:latin typeface="Calibri"/>
              <a:ea typeface="Calibri"/>
              <a:cs typeface="Calibri"/>
            </a:rPr>
            <a:t>Vastavalt planeeritavale saagitasemele ja võttes arvesse, millised on mullaanalüüsi näitajad, arvestatakse väetusplaani abil välja vajalik toiteelementide kogus. Näiteks rukis saagitasemel 3,0 t/ha, vajab toiteelemente vastavalt väetusplaanile 86 kg N; 13 kg P ja 52 kg K.</a:t>
          </a:r>
          <a:r>
            <a:rPr lang="en-US" cap="none" sz="1100" b="1" i="0" u="none" baseline="0">
              <a:solidFill>
                <a:srgbClr val="993300"/>
              </a:solidFill>
              <a:latin typeface="Calibri"/>
              <a:ea typeface="Calibri"/>
              <a:cs typeface="Calibri"/>
            </a:rPr>
            <a:t>
</a:t>
          </a:r>
          <a:r>
            <a:rPr lang="en-US" cap="none" sz="1100" b="1" i="0" u="none" baseline="0">
              <a:solidFill>
                <a:srgbClr val="993300"/>
              </a:solidFill>
              <a:latin typeface="Calibri"/>
              <a:ea typeface="Calibri"/>
              <a:cs typeface="Calibri"/>
            </a:rPr>
            <a:t>
</a:t>
          </a:r>
          <a:r>
            <a:rPr lang="en-US" cap="none" sz="1100" b="1" i="0" u="none" baseline="0">
              <a:solidFill>
                <a:srgbClr val="000000"/>
              </a:solidFill>
              <a:latin typeface="Calibri"/>
              <a:ea typeface="Calibri"/>
              <a:cs typeface="Calibri"/>
            </a:rPr>
            <a:t>
</a:t>
          </a:r>
        </a:p>
      </xdr:txBody>
    </xdr:sp>
    <xdr:clientData/>
  </xdr:twoCellAnchor>
  <xdr:twoCellAnchor>
    <xdr:from>
      <xdr:col>0</xdr:col>
      <xdr:colOff>0</xdr:colOff>
      <xdr:row>41</xdr:row>
      <xdr:rowOff>76200</xdr:rowOff>
    </xdr:from>
    <xdr:to>
      <xdr:col>13</xdr:col>
      <xdr:colOff>600075</xdr:colOff>
      <xdr:row>82</xdr:row>
      <xdr:rowOff>19050</xdr:rowOff>
    </xdr:to>
    <xdr:sp>
      <xdr:nvSpPr>
        <xdr:cNvPr id="2" name="Text Box 2"/>
        <xdr:cNvSpPr txBox="1">
          <a:spLocks noChangeArrowheads="1"/>
        </xdr:cNvSpPr>
      </xdr:nvSpPr>
      <xdr:spPr>
        <a:xfrm>
          <a:off x="0" y="6715125"/>
          <a:ext cx="8524875" cy="6581775"/>
        </a:xfrm>
        <a:prstGeom prst="rect">
          <a:avLst/>
        </a:prstGeom>
        <a:solidFill>
          <a:srgbClr val="FFFFFF"/>
        </a:solidFill>
        <a:ln w="9525" cmpd="sng">
          <a:solidFill>
            <a:srgbClr val="969696"/>
          </a:solidFill>
          <a:headEnd type="none"/>
          <a:tailEnd type="none"/>
        </a:ln>
      </xdr:spPr>
      <xdr:txBody>
        <a:bodyPr vertOverflow="clip" wrap="square" lIns="27432" tIns="22860" rIns="0" bIns="0"/>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2.TAIMEKAITSE
</a:t>
          </a:r>
          <a:r>
            <a:rPr lang="en-US" cap="none" sz="1100" b="0" i="0" u="none" baseline="0">
              <a:solidFill>
                <a:srgbClr val="000000"/>
              </a:solidFill>
              <a:latin typeface="Calibri"/>
              <a:ea typeface="Calibri"/>
              <a:cs typeface="Calibri"/>
            </a:rPr>
            <a:t>Arvutustes on aluseks ühele hektarile kuluvate pestitsiidide rahaline maksumus.  
</a:t>
          </a:r>
          <a:r>
            <a:rPr lang="en-US" cap="none" sz="1100" b="0" i="0" u="none" baseline="0">
              <a:solidFill>
                <a:srgbClr val="000000"/>
              </a:solidFill>
              <a:latin typeface="Calibri"/>
              <a:ea typeface="Calibri"/>
              <a:cs typeface="Calibri"/>
            </a:rPr>
            <a:t>Näiteks, insektitsiid Fastac 50 maksab 11,18 €/l, kulunorm 0,3 l/ha =&gt;üks kord pritsides kujuneb insektitsiidi maksumuseks 3,35 €/ha.
</a:t>
          </a:r>
          <a:r>
            <a:rPr lang="en-US" cap="none" sz="1100" b="0" i="0" u="none" baseline="0">
              <a:solidFill>
                <a:srgbClr val="000000"/>
              </a:solidFill>
              <a:latin typeface="Calibri"/>
              <a:ea typeface="Calibri"/>
              <a:cs typeface="Calibri"/>
            </a:rPr>
            <a:t>Juhul kui pritsitakse pooled rukki all olevatest põldudest, kasutatakse koefitsenti 0,5; maksumus on siis 1,68 €/ha.
</a:t>
          </a:r>
          <a:r>
            <a:rPr lang="en-US" cap="none" sz="1100" b="0" i="0" u="none" baseline="0">
              <a:solidFill>
                <a:srgbClr val="000000"/>
              </a:solidFill>
              <a:latin typeface="Calibri"/>
              <a:ea typeface="Calibri"/>
              <a:cs typeface="Calibri"/>
            </a:rPr>
            <a:t>Masinatööde kulu arvestamisel tuleb silmas pidada, kas tehakse kõik pritsimised eraldi või saab teatud taimekaitsevahendeid koos pritsida (paagisegu).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MATERJALID
</a:t>
          </a:r>
          <a:r>
            <a:rPr lang="en-US" cap="none" sz="1100" b="0" i="0" u="none" baseline="0">
              <a:solidFill>
                <a:srgbClr val="000000"/>
              </a:solidFill>
              <a:latin typeface="Calibri"/>
              <a:ea typeface="Calibri"/>
              <a:cs typeface="Calibri"/>
            </a:rPr>
            <a:t>Rukki põhku antud näites ei koristata.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MASINATÖÖD
</a:t>
          </a:r>
          <a:r>
            <a:rPr lang="en-US" cap="none" sz="1100" b="0" i="0" u="none" baseline="0">
              <a:solidFill>
                <a:srgbClr val="000000"/>
              </a:solidFill>
              <a:latin typeface="Calibri"/>
              <a:ea typeface="Calibri"/>
              <a:cs typeface="Calibri"/>
            </a:rPr>
            <a:t>Masinatööde kulud ettevõttes arvutatakse iga konkreetse ettevõtte masinapargist, töötingimustest ja kehtivatest hindadest lähtuvalt. Traktoritööde kulud leitakse esmalt töötunni kohta, seejärel tunnitootlikkuse abil ka hektari kohta. Töömasinate ja seejärel agregaatide (traktor + töömasin) kulud arvutatakse kas hektari või toodanguühiku kohta. Tellides teenustööd, on kulud suuremad kui oma masinate kasutamisel, sest teenustöö puhul lisandub otsestele kuludele ka risk (kuni 5%), ettevõtja kasum (kuni 10%) ja käibemaks (20%).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Näites on  masinatööde maksumus arvutatud EMVI-s koostatud algoritmide abil, mis asuvad kodulehel www.eria.ee. Nende algoritmide kasutajal tuleb sisestada omad andmed ja algoritmides fikseeritud valemite abil automaatselt arvutatakse kulud tööühiku kohta. Masinatööde kulude arvutamist koos näidetega on pikemalt selgitatud väljaandes "Kattetulu arvestused taime– ja loomakasvatuses" (2006 ja 2007).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Toodud näidetes on rukki viljeluskulud arvestatud künnitehnoloogia põhjal ja ainult mineraalväetise kasutamise variandina alljärgnevatel eeldustel:
</a:t>
          </a:r>
          <a:r>
            <a:rPr lang="en-US" cap="none" sz="1100" b="0" i="0" u="none" baseline="0">
              <a:solidFill>
                <a:srgbClr val="000000"/>
              </a:solidFill>
              <a:latin typeface="Calibri"/>
              <a:ea typeface="Calibri"/>
              <a:cs typeface="Calibri"/>
            </a:rPr>
            <a:t>- Kõikide jõu- ja töömasinate hindadeks on Lääne päritolu uute masinate hinnad;
</a:t>
          </a:r>
          <a:r>
            <a:rPr lang="en-US" cap="none" sz="1100" b="0" i="0" u="none" baseline="0">
              <a:solidFill>
                <a:srgbClr val="000000"/>
              </a:solidFill>
              <a:latin typeface="Calibri"/>
              <a:ea typeface="Calibri"/>
              <a:cs typeface="Calibri"/>
            </a:rPr>
            <a:t>- Masina tööressurss ja aastane töömaht ettevõttes, masina kasutusiga aastates;
</a:t>
          </a:r>
          <a:r>
            <a:rPr lang="en-US" cap="none" sz="1100" b="0" i="0" u="none" baseline="0">
              <a:solidFill>
                <a:srgbClr val="000000"/>
              </a:solidFill>
              <a:latin typeface="Calibri"/>
              <a:ea typeface="Calibri"/>
              <a:cs typeface="Calibri"/>
            </a:rPr>
            <a:t>- Diislikütuse hinnaks on arvestatud 0,729 €/l (erimärgistusega diislikütus);
</a:t>
          </a:r>
          <a:r>
            <a:rPr lang="en-US" cap="none" sz="1100" b="0" i="0" u="none" baseline="0">
              <a:solidFill>
                <a:srgbClr val="000000"/>
              </a:solidFill>
              <a:latin typeface="Calibri"/>
              <a:ea typeface="Calibri"/>
              <a:cs typeface="Calibri"/>
            </a:rPr>
            <a:t>- Kõik hinnad (masinad, kütus jne) on arvestatud käibemaksuta;
</a:t>
          </a:r>
          <a:r>
            <a:rPr lang="en-US" cap="none" sz="1100" b="0" i="0" u="none" baseline="0">
              <a:solidFill>
                <a:srgbClr val="000000"/>
              </a:solidFill>
              <a:latin typeface="Calibri"/>
              <a:ea typeface="Calibri"/>
              <a:cs typeface="Calibri"/>
            </a:rPr>
            <a:t>- Töötasuks masinatöödel on arvestatud 4,15 €/h + maksud, kõik tööd tehakse palgatööliste poolt;
</a:t>
          </a:r>
          <a:r>
            <a:rPr lang="en-US" cap="none" sz="1100" b="0" i="0" u="none" baseline="0">
              <a:solidFill>
                <a:srgbClr val="000000"/>
              </a:solidFill>
              <a:latin typeface="Calibri"/>
              <a:ea typeface="Calibri"/>
              <a:cs typeface="Calibri"/>
            </a:rPr>
            <a:t>- Kulud sisaldavad 7% tootmise üldkulusid;
</a:t>
          </a:r>
          <a:r>
            <a:rPr lang="en-US" cap="none" sz="1100" b="0" i="0" u="none" baseline="0">
              <a:solidFill>
                <a:srgbClr val="000000"/>
              </a:solidFill>
              <a:latin typeface="Calibri"/>
              <a:ea typeface="Calibri"/>
              <a:cs typeface="Calibri"/>
            </a:rPr>
            <a:t>- Riski, kasumit ja käibemaksu ei ole kuludesse arvestatud;
</a:t>
          </a:r>
          <a:r>
            <a:rPr lang="en-US" cap="none" sz="1100" b="0" i="0" u="none" baseline="0">
              <a:solidFill>
                <a:srgbClr val="000000"/>
              </a:solidFill>
              <a:latin typeface="Calibri"/>
              <a:ea typeface="Calibri"/>
              <a:cs typeface="Calibri"/>
            </a:rPr>
            <a:t>- Arvestuste aluseks on võetud masinate keskmine tunnitootlikkus 5 ha suurustel põllutükkidel ja väikese kivisusega pinnases;
</a:t>
          </a:r>
          <a:r>
            <a:rPr lang="en-US" cap="none" sz="1100" b="0" i="0" u="none" baseline="0">
              <a:solidFill>
                <a:srgbClr val="000000"/>
              </a:solidFill>
              <a:latin typeface="Calibri"/>
              <a:ea typeface="Calibri"/>
              <a:cs typeface="Calibri"/>
            </a:rPr>
            <a:t>- Teravilja kuivatuskulude puhul on arvestatud, et koristatud terade algniiskus on 21% ja kuivatatakse 13%ni, kasutatakse šahtkuivatit;
</a:t>
          </a:r>
          <a:r>
            <a:rPr lang="en-US" cap="none" sz="1100" b="0" i="0" u="none" baseline="0">
              <a:solidFill>
                <a:srgbClr val="000000"/>
              </a:solidFill>
              <a:latin typeface="Calibri"/>
              <a:ea typeface="Calibri"/>
              <a:cs typeface="Calibri"/>
            </a:rPr>
            <a:t>- Masinakulude arvutamisel on eeldatud, et ettevõtte külvipind on 400…500 ha;
</a:t>
          </a:r>
          <a:r>
            <a:rPr lang="en-US" cap="none" sz="1100" b="0" i="0" u="none" baseline="0">
              <a:solidFill>
                <a:srgbClr val="000000"/>
              </a:solidFill>
              <a:latin typeface="Calibri"/>
              <a:ea typeface="Calibri"/>
              <a:cs typeface="Calibri"/>
            </a:rPr>
            <a:t>- Põhku ei koristata, küntakse mulda.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L9" sqref="L9"/>
    </sheetView>
  </sheetViews>
  <sheetFormatPr defaultColWidth="9.140625" defaultRowHeight="12.75"/>
  <cols>
    <col min="1" max="8" width="9.140625" style="123" customWidth="1"/>
    <col min="9" max="9" width="16.8515625" style="123" customWidth="1"/>
    <col min="10" max="16384" width="9.140625" style="123" customWidth="1"/>
  </cols>
  <sheetData/>
  <sheetProtection sheet="1" objects="1" scenarios="1"/>
  <printOptions/>
  <pageMargins left="0.57" right="0.58" top="0.67" bottom="0.76"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F15:F15"/>
  <sheetViews>
    <sheetView showGridLines="0" showZeros="0" zoomScalePageLayoutView="0" workbookViewId="0" topLeftCell="A1">
      <selection activeCell="R16" sqref="R16"/>
    </sheetView>
  </sheetViews>
  <sheetFormatPr defaultColWidth="9.140625" defaultRowHeight="12.75"/>
  <sheetData>
    <row r="15" ht="12.75">
      <c r="F15" s="28"/>
    </row>
  </sheetData>
  <sheetProtection sheet="1"/>
  <printOptions/>
  <pageMargins left="0.75" right="0.75" top="0.58" bottom="0.64" header="0.45" footer="0.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81"/>
  <sheetViews>
    <sheetView showGridLines="0" showZeros="0" zoomScalePageLayoutView="0" workbookViewId="0" topLeftCell="A1">
      <selection activeCell="L8" sqref="L8"/>
    </sheetView>
  </sheetViews>
  <sheetFormatPr defaultColWidth="9.140625" defaultRowHeight="12.75" outlineLevelRow="1" outlineLevelCol="1"/>
  <cols>
    <col min="1" max="1" width="23.28125" style="177" customWidth="1"/>
    <col min="2" max="2" width="12.421875" style="177" customWidth="1" outlineLevel="1"/>
    <col min="3" max="3" width="9.57421875" style="177" customWidth="1" outlineLevel="1"/>
    <col min="4" max="4" width="9.140625" style="177" customWidth="1"/>
    <col min="5" max="5" width="9.28125" style="177" customWidth="1"/>
    <col min="6" max="7" width="9.140625" style="177" customWidth="1"/>
    <col min="8" max="11" width="9.140625" style="280" customWidth="1"/>
    <col min="12" max="12" width="31.421875" style="177" customWidth="1"/>
    <col min="13" max="16384" width="9.140625" style="177" customWidth="1"/>
  </cols>
  <sheetData>
    <row r="1" spans="1:12" ht="30">
      <c r="A1" s="1" t="s">
        <v>50</v>
      </c>
      <c r="B1" s="340" t="s">
        <v>42</v>
      </c>
      <c r="C1" s="341"/>
      <c r="D1" s="431">
        <v>2011</v>
      </c>
      <c r="E1" s="431"/>
      <c r="F1" s="431"/>
      <c r="G1" s="431"/>
      <c r="H1" s="342" t="s">
        <v>37</v>
      </c>
      <c r="I1" s="343" t="s">
        <v>77</v>
      </c>
      <c r="J1" s="344" t="s">
        <v>38</v>
      </c>
      <c r="K1" s="345"/>
      <c r="L1" s="176" t="s">
        <v>76</v>
      </c>
    </row>
    <row r="2" spans="1:11" ht="12.75">
      <c r="A2" s="15"/>
      <c r="B2" s="136"/>
      <c r="C2" s="136"/>
      <c r="D2" s="2"/>
      <c r="E2" s="3"/>
      <c r="F2" s="4" t="s">
        <v>63</v>
      </c>
      <c r="G2" s="5" t="s">
        <v>90</v>
      </c>
      <c r="H2" s="281"/>
      <c r="I2" s="282"/>
      <c r="J2" s="283" t="s">
        <v>62</v>
      </c>
      <c r="K2" s="284" t="s">
        <v>90</v>
      </c>
    </row>
    <row r="3" spans="1:11" ht="12.75">
      <c r="A3" s="18" t="s">
        <v>0</v>
      </c>
      <c r="B3" s="18"/>
      <c r="C3" s="18"/>
      <c r="D3" s="19"/>
      <c r="E3" s="20" t="s">
        <v>1</v>
      </c>
      <c r="F3" s="21"/>
      <c r="G3" s="22"/>
      <c r="H3" s="285"/>
      <c r="I3" s="20" t="s">
        <v>1</v>
      </c>
      <c r="J3" s="21"/>
      <c r="K3" s="22"/>
    </row>
    <row r="4" spans="1:11" ht="12.75">
      <c r="A4" s="58" t="s">
        <v>2</v>
      </c>
      <c r="B4" s="58"/>
      <c r="C4" s="58"/>
      <c r="D4" s="153"/>
      <c r="E4" s="61" t="s">
        <v>35</v>
      </c>
      <c r="F4" s="350"/>
      <c r="G4" s="271">
        <f>D4*F4</f>
        <v>0</v>
      </c>
      <c r="H4" s="178">
        <v>3</v>
      </c>
      <c r="I4" s="61" t="s">
        <v>35</v>
      </c>
      <c r="J4" s="270">
        <v>174</v>
      </c>
      <c r="K4" s="271">
        <f>J4*H4</f>
        <v>522</v>
      </c>
    </row>
    <row r="5" spans="1:12" ht="12.75">
      <c r="A5" s="16" t="s">
        <v>3</v>
      </c>
      <c r="B5" s="262" t="s">
        <v>58</v>
      </c>
      <c r="C5" s="160"/>
      <c r="D5" s="142">
        <f>D4/1.6*(C5)</f>
        <v>0</v>
      </c>
      <c r="E5" s="31" t="s">
        <v>35</v>
      </c>
      <c r="F5" s="143"/>
      <c r="G5" s="272">
        <f>D5*F5</f>
        <v>0</v>
      </c>
      <c r="H5" s="144"/>
      <c r="I5" s="31" t="s">
        <v>35</v>
      </c>
      <c r="J5" s="145"/>
      <c r="K5" s="272">
        <f>H5*J5</f>
        <v>0</v>
      </c>
      <c r="L5" s="179"/>
    </row>
    <row r="6" spans="1:12" ht="12.75">
      <c r="A6" s="18" t="s">
        <v>20</v>
      </c>
      <c r="B6" s="139"/>
      <c r="C6" s="139"/>
      <c r="D6" s="32"/>
      <c r="E6" s="33"/>
      <c r="F6" s="21"/>
      <c r="G6" s="295"/>
      <c r="H6" s="34"/>
      <c r="I6" s="33"/>
      <c r="J6" s="21"/>
      <c r="K6" s="295"/>
      <c r="L6" s="180"/>
    </row>
    <row r="7" spans="1:11" ht="12.75">
      <c r="A7" s="157" t="s">
        <v>21</v>
      </c>
      <c r="B7" s="58"/>
      <c r="C7" s="58"/>
      <c r="D7" s="181"/>
      <c r="E7" s="182"/>
      <c r="F7" s="181"/>
      <c r="G7" s="320"/>
      <c r="H7" s="183"/>
      <c r="I7" s="184"/>
      <c r="J7" s="183"/>
      <c r="K7" s="271">
        <v>90</v>
      </c>
    </row>
    <row r="8" spans="1:11" ht="12.75">
      <c r="A8" s="158"/>
      <c r="B8" s="16"/>
      <c r="C8" s="16"/>
      <c r="D8" s="186"/>
      <c r="E8" s="187"/>
      <c r="F8" s="186"/>
      <c r="G8" s="321"/>
      <c r="H8" s="188"/>
      <c r="I8" s="189"/>
      <c r="J8" s="188"/>
      <c r="K8" s="272"/>
    </row>
    <row r="9" spans="1:11" ht="12.75">
      <c r="A9" s="157"/>
      <c r="B9" s="58"/>
      <c r="C9" s="58"/>
      <c r="D9" s="181"/>
      <c r="E9" s="182"/>
      <c r="F9" s="181"/>
      <c r="G9" s="320"/>
      <c r="H9" s="183"/>
      <c r="I9" s="184"/>
      <c r="J9" s="183"/>
      <c r="K9" s="271"/>
    </row>
    <row r="10" spans="1:11" ht="12.75">
      <c r="A10" s="158"/>
      <c r="B10" s="16"/>
      <c r="C10" s="16"/>
      <c r="D10" s="186"/>
      <c r="E10" s="187"/>
      <c r="F10" s="186"/>
      <c r="G10" s="321"/>
      <c r="H10" s="188"/>
      <c r="I10" s="189"/>
      <c r="J10" s="188"/>
      <c r="K10" s="272"/>
    </row>
    <row r="11" spans="1:11" ht="12.75">
      <c r="A11" s="157"/>
      <c r="B11" s="58"/>
      <c r="C11" s="58"/>
      <c r="D11" s="181"/>
      <c r="E11" s="182"/>
      <c r="F11" s="181"/>
      <c r="G11" s="320"/>
      <c r="H11" s="183"/>
      <c r="I11" s="184"/>
      <c r="J11" s="183"/>
      <c r="K11" s="271"/>
    </row>
    <row r="12" spans="1:11" ht="12.75">
      <c r="A12" s="159"/>
      <c r="B12" s="140"/>
      <c r="C12" s="140"/>
      <c r="D12" s="190"/>
      <c r="E12" s="191"/>
      <c r="F12" s="190"/>
      <c r="G12" s="322"/>
      <c r="H12" s="192"/>
      <c r="I12" s="193"/>
      <c r="J12" s="192"/>
      <c r="K12" s="273"/>
    </row>
    <row r="13" spans="1:11" ht="12.75">
      <c r="A13" s="137" t="s">
        <v>31</v>
      </c>
      <c r="B13" s="137"/>
      <c r="C13" s="137"/>
      <c r="D13" s="146"/>
      <c r="E13" s="37"/>
      <c r="F13" s="146"/>
      <c r="G13" s="274">
        <f>SUM(G4:G12)</f>
        <v>0</v>
      </c>
      <c r="H13" s="147"/>
      <c r="I13" s="37"/>
      <c r="J13" s="146"/>
      <c r="K13" s="274">
        <f>SUM(K4:K12)</f>
        <v>612</v>
      </c>
    </row>
    <row r="14" spans="1:11" ht="12.75">
      <c r="A14" s="246" t="s">
        <v>4</v>
      </c>
      <c r="B14" s="246"/>
      <c r="C14" s="23"/>
      <c r="D14" s="148"/>
      <c r="E14" s="33"/>
      <c r="F14" s="21"/>
      <c r="G14" s="295"/>
      <c r="H14" s="148"/>
      <c r="I14" s="33"/>
      <c r="J14" s="21"/>
      <c r="K14" s="295"/>
    </row>
    <row r="15" spans="1:12" ht="12.75">
      <c r="A15" s="247" t="s">
        <v>34</v>
      </c>
      <c r="B15" s="16"/>
      <c r="C15" s="16"/>
      <c r="D15" s="243"/>
      <c r="E15" s="38" t="s">
        <v>13</v>
      </c>
      <c r="F15" s="244"/>
      <c r="G15" s="272">
        <f>D15*F15</f>
        <v>0</v>
      </c>
      <c r="H15" s="147">
        <v>200</v>
      </c>
      <c r="I15" s="38" t="s">
        <v>13</v>
      </c>
      <c r="J15" s="142">
        <v>0.3</v>
      </c>
      <c r="K15" s="272">
        <f>J15*H15</f>
        <v>60</v>
      </c>
      <c r="L15" s="179" t="s">
        <v>59</v>
      </c>
    </row>
    <row r="16" spans="1:12" ht="12.75">
      <c r="A16" s="248" t="s">
        <v>51</v>
      </c>
      <c r="B16" s="249" t="s">
        <v>52</v>
      </c>
      <c r="C16" s="114"/>
      <c r="D16" s="115">
        <f>TRUNC(ROUND(C16*D15/1000,2),2)</f>
        <v>0</v>
      </c>
      <c r="E16" s="232" t="s">
        <v>53</v>
      </c>
      <c r="F16" s="254"/>
      <c r="G16" s="296">
        <f>D16*F16</f>
        <v>0</v>
      </c>
      <c r="H16" s="233"/>
      <c r="I16" s="232"/>
      <c r="J16" s="234"/>
      <c r="K16" s="296">
        <f>H16*J16</f>
        <v>0</v>
      </c>
      <c r="L16" s="185"/>
    </row>
    <row r="17" spans="1:12" ht="12.75">
      <c r="A17" s="18" t="s">
        <v>18</v>
      </c>
      <c r="B17" s="16"/>
      <c r="C17" s="139"/>
      <c r="D17" s="146"/>
      <c r="E17" s="38"/>
      <c r="F17" s="146"/>
      <c r="G17" s="272"/>
      <c r="H17" s="147"/>
      <c r="I17" s="38"/>
      <c r="J17" s="146"/>
      <c r="K17" s="272"/>
      <c r="L17" s="235"/>
    </row>
    <row r="18" spans="1:12" ht="12.75" outlineLevel="1">
      <c r="A18" s="30" t="s">
        <v>15</v>
      </c>
      <c r="B18" s="16"/>
      <c r="C18" s="16"/>
      <c r="D18" s="146"/>
      <c r="E18" s="38"/>
      <c r="F18" s="146"/>
      <c r="G18" s="272"/>
      <c r="H18" s="147"/>
      <c r="I18" s="38"/>
      <c r="J18" s="146"/>
      <c r="K18" s="272"/>
      <c r="L18" s="180"/>
    </row>
    <row r="19" spans="1:12" ht="12.75" outlineLevel="1">
      <c r="A19" s="164"/>
      <c r="B19" s="80" t="s">
        <v>64</v>
      </c>
      <c r="C19" s="326"/>
      <c r="D19" s="163"/>
      <c r="E19" s="52" t="s">
        <v>13</v>
      </c>
      <c r="F19" s="268">
        <f>IF(A20="N",1,IF(A20="P",0.44,IF(A20="K",0.83,0)))</f>
        <v>0</v>
      </c>
      <c r="G19" s="271"/>
      <c r="H19" s="196">
        <v>200</v>
      </c>
      <c r="I19" s="52" t="s">
        <v>13</v>
      </c>
      <c r="J19" s="196"/>
      <c r="K19" s="271"/>
      <c r="L19" s="228" t="s">
        <v>82</v>
      </c>
    </row>
    <row r="20" spans="1:12" ht="12.75" outlineLevel="1">
      <c r="A20" s="165"/>
      <c r="B20" s="30" t="s">
        <v>14</v>
      </c>
      <c r="C20" s="161"/>
      <c r="D20" s="227">
        <f>TRUNC(ROUND((C20*F19*10)*D19/1000,0),0)</f>
        <v>0</v>
      </c>
      <c r="E20" s="14" t="s">
        <v>13</v>
      </c>
      <c r="F20" s="197">
        <f>IF(D20=0,0,IF(D20&gt;0,(C19/(C20*F19)/10)))</f>
        <v>0</v>
      </c>
      <c r="G20" s="275">
        <f>D20*F20</f>
        <v>0</v>
      </c>
      <c r="H20" s="145">
        <v>68</v>
      </c>
      <c r="I20" s="52" t="s">
        <v>13</v>
      </c>
      <c r="J20" s="142">
        <v>0.96</v>
      </c>
      <c r="K20" s="272">
        <v>65</v>
      </c>
      <c r="L20" s="179" t="s">
        <v>57</v>
      </c>
    </row>
    <row r="21" spans="1:12" ht="12.75" outlineLevel="1">
      <c r="A21" s="164"/>
      <c r="B21" s="80" t="s">
        <v>22</v>
      </c>
      <c r="C21" s="326"/>
      <c r="D21" s="163"/>
      <c r="E21" s="57" t="s">
        <v>13</v>
      </c>
      <c r="F21" s="269">
        <f>IF(A22="N",1,IF(A22="P",0.44,IF(A22="K",0.83,0)))</f>
        <v>0</v>
      </c>
      <c r="G21" s="298"/>
      <c r="H21" s="198"/>
      <c r="I21" s="52"/>
      <c r="J21" s="196"/>
      <c r="K21" s="271"/>
      <c r="L21" s="179" t="s">
        <v>32</v>
      </c>
    </row>
    <row r="22" spans="1:12" ht="12.75" outlineLevel="1">
      <c r="A22" s="166"/>
      <c r="B22" s="81" t="s">
        <v>14</v>
      </c>
      <c r="C22" s="162"/>
      <c r="D22" s="197">
        <f>TRUNC(ROUND((C22*F21*10)*D21/1000,0),0)</f>
        <v>0</v>
      </c>
      <c r="E22" s="14" t="s">
        <v>13</v>
      </c>
      <c r="F22" s="197">
        <f>IF(D22=0,0,IF(D22&gt;0,(C21/(C22*F21)/10)))</f>
        <v>0</v>
      </c>
      <c r="G22" s="323">
        <f>D22*F22</f>
        <v>0</v>
      </c>
      <c r="H22" s="199"/>
      <c r="I22" s="37"/>
      <c r="J22" s="199"/>
      <c r="K22" s="273"/>
      <c r="L22" s="179" t="s">
        <v>33</v>
      </c>
    </row>
    <row r="23" spans="1:12" ht="12.75">
      <c r="A23" s="141" t="s">
        <v>12</v>
      </c>
      <c r="B23" s="141"/>
      <c r="C23" s="26"/>
      <c r="D23" s="148"/>
      <c r="E23" s="33"/>
      <c r="F23" s="21"/>
      <c r="G23" s="295"/>
      <c r="H23" s="148"/>
      <c r="I23" s="33"/>
      <c r="J23" s="21"/>
      <c r="K23" s="295"/>
      <c r="L23" s="235"/>
    </row>
    <row r="24" spans="1:12" ht="12.75">
      <c r="A24" s="164"/>
      <c r="B24" s="80" t="s">
        <v>64</v>
      </c>
      <c r="C24" s="326"/>
      <c r="D24" s="163"/>
      <c r="E24" s="52" t="s">
        <v>13</v>
      </c>
      <c r="F24" s="196"/>
      <c r="G24" s="271"/>
      <c r="H24" s="198">
        <v>250</v>
      </c>
      <c r="I24" s="52" t="s">
        <v>13</v>
      </c>
      <c r="J24" s="196"/>
      <c r="K24" s="271"/>
      <c r="L24" s="235"/>
    </row>
    <row r="25" spans="1:12" ht="12.75">
      <c r="A25" s="251" t="s">
        <v>27</v>
      </c>
      <c r="B25" s="30" t="s">
        <v>14</v>
      </c>
      <c r="C25" s="135"/>
      <c r="D25" s="198">
        <f>TRUNC(ROUND((C25*10)*$D$24/1000,0),0)</f>
        <v>0</v>
      </c>
      <c r="E25" s="38" t="s">
        <v>13</v>
      </c>
      <c r="F25" s="200">
        <f>IF(D25=0,0,IF(D25&gt;0,TRUNC(ROUND(($C$24/(($C$25*10)+($C$26*4.4)+($C$27*8.3))),2),2)))</f>
        <v>0</v>
      </c>
      <c r="G25" s="272">
        <f>D25*F25</f>
        <v>0</v>
      </c>
      <c r="H25" s="147">
        <v>18</v>
      </c>
      <c r="I25" s="38" t="s">
        <v>13</v>
      </c>
      <c r="J25" s="200">
        <v>1.26</v>
      </c>
      <c r="K25" s="272">
        <f>J25*H25</f>
        <v>22.68</v>
      </c>
      <c r="L25" s="179" t="s">
        <v>78</v>
      </c>
    </row>
    <row r="26" spans="1:12" ht="12.75">
      <c r="A26" s="80" t="s">
        <v>28</v>
      </c>
      <c r="B26" s="80" t="s">
        <v>14</v>
      </c>
      <c r="C26" s="167"/>
      <c r="D26" s="198">
        <f>TRUNC(ROUND((C26*4.4)*$D$24/1000,0),0)</f>
        <v>0</v>
      </c>
      <c r="E26" s="52" t="s">
        <v>13</v>
      </c>
      <c r="F26" s="200">
        <f>IF(D26=0,0,IF(D26&gt;0,TRUNC(ROUND(($C$24/(($C$25*10)+($C$26*4.4)+($C$27*8.3))),2),2)))</f>
        <v>0</v>
      </c>
      <c r="G26" s="271">
        <f>D26*F26</f>
        <v>0</v>
      </c>
      <c r="H26" s="236">
        <v>13</v>
      </c>
      <c r="I26" s="52" t="s">
        <v>13</v>
      </c>
      <c r="J26" s="200">
        <v>1.26</v>
      </c>
      <c r="K26" s="271">
        <f>J26*H26</f>
        <v>16.38</v>
      </c>
      <c r="L26" s="180"/>
    </row>
    <row r="27" spans="1:11" ht="12.75">
      <c r="A27" s="30" t="s">
        <v>29</v>
      </c>
      <c r="B27" s="30" t="s">
        <v>14</v>
      </c>
      <c r="C27" s="169"/>
      <c r="D27" s="237">
        <f>TRUNC(ROUND((C27*8.3)*$D$24/1000,0),0)</f>
        <v>0</v>
      </c>
      <c r="E27" s="38" t="s">
        <v>13</v>
      </c>
      <c r="F27" s="200">
        <f>IF(D27=0,0,IF(D27&gt;0,TRUNC(ROUND(($C$24/(($C$25*10)+($C$26*4.4)+($C$27*8.3))),2),2)))</f>
        <v>0</v>
      </c>
      <c r="G27" s="272">
        <f>D27*F27</f>
        <v>0</v>
      </c>
      <c r="H27" s="147">
        <v>52</v>
      </c>
      <c r="I27" s="38" t="s">
        <v>13</v>
      </c>
      <c r="J27" s="200">
        <v>1.26</v>
      </c>
      <c r="K27" s="272">
        <f>J27*H27</f>
        <v>65.52</v>
      </c>
    </row>
    <row r="28" spans="1:12" ht="12.75" outlineLevel="1">
      <c r="A28" s="164"/>
      <c r="B28" s="80" t="s">
        <v>64</v>
      </c>
      <c r="C28" s="326"/>
      <c r="D28" s="163"/>
      <c r="E28" s="52" t="s">
        <v>13</v>
      </c>
      <c r="F28" s="196"/>
      <c r="G28" s="271"/>
      <c r="H28" s="198"/>
      <c r="I28" s="52"/>
      <c r="J28" s="196"/>
      <c r="K28" s="271"/>
      <c r="L28" s="235"/>
    </row>
    <row r="29" spans="1:12" ht="12.75" outlineLevel="1">
      <c r="A29" s="251" t="s">
        <v>27</v>
      </c>
      <c r="B29" s="30" t="s">
        <v>14</v>
      </c>
      <c r="C29" s="168"/>
      <c r="D29" s="198">
        <f>TRUNC(ROUND((C29*10)*$D$28/1000,0),0)</f>
        <v>0</v>
      </c>
      <c r="E29" s="38" t="s">
        <v>13</v>
      </c>
      <c r="F29" s="200">
        <f>IF(D29=0,0,IF(D29&gt;0,TRUNC(ROUND(($C$28/(($C$29*10)+($C$30*4.4)+($C$31*8.3))),2),2)))</f>
        <v>0</v>
      </c>
      <c r="G29" s="271">
        <f>D29*F29</f>
        <v>0</v>
      </c>
      <c r="H29" s="147"/>
      <c r="I29" s="38"/>
      <c r="J29" s="142"/>
      <c r="K29" s="272"/>
      <c r="L29" s="235"/>
    </row>
    <row r="30" spans="1:12" ht="12.75" outlineLevel="1">
      <c r="A30" s="80" t="s">
        <v>28</v>
      </c>
      <c r="B30" s="80" t="s">
        <v>14</v>
      </c>
      <c r="C30" s="167"/>
      <c r="D30" s="198">
        <f>TRUNC(ROUND((C30*4.4)*$D$28/1000,0),0)</f>
        <v>0</v>
      </c>
      <c r="E30" s="52" t="s">
        <v>13</v>
      </c>
      <c r="F30" s="200">
        <f>IF(D30=0,0,IF(D30&gt;0,TRUNC(ROUND(($C$28/(($C$29*10)+($C$30*4.4)+($C$31*8.3))),2),2)))</f>
        <v>0</v>
      </c>
      <c r="G30" s="324">
        <f>D30*F30</f>
        <v>0</v>
      </c>
      <c r="H30" s="198"/>
      <c r="I30" s="52"/>
      <c r="J30" s="200"/>
      <c r="K30" s="271"/>
      <c r="L30" s="235"/>
    </row>
    <row r="31" spans="1:11" ht="12.75" outlineLevel="1">
      <c r="A31" s="30" t="s">
        <v>29</v>
      </c>
      <c r="B31" s="81" t="s">
        <v>14</v>
      </c>
      <c r="C31" s="170"/>
      <c r="D31" s="237">
        <f>TRUNC(ROUND((C31*8.3)*$D$28/1000,0),0)</f>
        <v>0</v>
      </c>
      <c r="E31" s="38" t="s">
        <v>13</v>
      </c>
      <c r="F31" s="200">
        <f>IF(D31=0,0,IF(D31&gt;0,TRUNC(ROUND(($C$28/(($C$29*10)+($C$30*4.4)+($C$31*8.3))),2),2)))</f>
        <v>0</v>
      </c>
      <c r="G31" s="272">
        <f>D31*F31</f>
        <v>0</v>
      </c>
      <c r="H31" s="194"/>
      <c r="I31" s="37"/>
      <c r="J31" s="195"/>
      <c r="K31" s="273"/>
    </row>
    <row r="32" spans="1:11" ht="12.75">
      <c r="A32" s="18" t="s">
        <v>19</v>
      </c>
      <c r="B32" s="141"/>
      <c r="C32" s="26"/>
      <c r="D32" s="148"/>
      <c r="E32" s="33"/>
      <c r="F32" s="21"/>
      <c r="G32" s="295" t="s">
        <v>1</v>
      </c>
      <c r="H32" s="148"/>
      <c r="I32" s="33"/>
      <c r="J32" s="21"/>
      <c r="K32" s="295"/>
    </row>
    <row r="33" spans="1:11" ht="12.75">
      <c r="A33" s="30" t="s">
        <v>23</v>
      </c>
      <c r="B33" s="30"/>
      <c r="C33" s="24"/>
      <c r="D33" s="147"/>
      <c r="E33" s="38"/>
      <c r="F33" s="146"/>
      <c r="G33" s="272"/>
      <c r="H33" s="147"/>
      <c r="I33" s="38"/>
      <c r="J33" s="145"/>
      <c r="K33" s="272"/>
    </row>
    <row r="34" spans="1:12" ht="12.75">
      <c r="A34" s="164"/>
      <c r="B34" s="80" t="s">
        <v>65</v>
      </c>
      <c r="C34" s="327"/>
      <c r="D34" s="198"/>
      <c r="E34" s="52"/>
      <c r="F34" s="196"/>
      <c r="G34" s="271"/>
      <c r="H34" s="181"/>
      <c r="I34" s="52"/>
      <c r="J34" s="181"/>
      <c r="K34" s="297"/>
      <c r="L34" s="229" t="s">
        <v>80</v>
      </c>
    </row>
    <row r="35" spans="1:11" ht="12.75">
      <c r="A35" s="161"/>
      <c r="B35" s="30" t="s">
        <v>16</v>
      </c>
      <c r="C35" s="169"/>
      <c r="D35" s="149"/>
      <c r="E35" s="38" t="str">
        <f>IF(D35&lt;&gt;1,"korda","kord")</f>
        <v>korda</v>
      </c>
      <c r="F35" s="202">
        <f>C34*C35</f>
        <v>0</v>
      </c>
      <c r="G35" s="272">
        <f>D35*F35</f>
        <v>0</v>
      </c>
      <c r="H35" s="147">
        <v>1</v>
      </c>
      <c r="I35" s="38" t="str">
        <f>IF(H35&gt;1,"korda","kord")</f>
        <v>kord</v>
      </c>
      <c r="J35" s="142">
        <v>11.27</v>
      </c>
      <c r="K35" s="272">
        <f>J35*H35</f>
        <v>11.27</v>
      </c>
    </row>
    <row r="36" spans="1:12" ht="12.75" outlineLevel="1">
      <c r="A36" s="164"/>
      <c r="B36" s="80" t="s">
        <v>65</v>
      </c>
      <c r="C36" s="167"/>
      <c r="D36" s="198"/>
      <c r="E36" s="52"/>
      <c r="F36" s="203"/>
      <c r="G36" s="271"/>
      <c r="H36" s="196"/>
      <c r="I36" s="52"/>
      <c r="J36" s="204"/>
      <c r="K36" s="271"/>
      <c r="L36" s="201"/>
    </row>
    <row r="37" spans="1:12" ht="12.75" outlineLevel="1">
      <c r="A37" s="162"/>
      <c r="B37" s="81" t="s">
        <v>16</v>
      </c>
      <c r="C37" s="171"/>
      <c r="D37" s="150"/>
      <c r="E37" s="38" t="str">
        <f>IF(D37&lt;&gt;1,"korda","kord")</f>
        <v>korda</v>
      </c>
      <c r="F37" s="205">
        <f>C36*C37</f>
        <v>0</v>
      </c>
      <c r="G37" s="272">
        <f>D37*F37</f>
        <v>0</v>
      </c>
      <c r="H37" s="199"/>
      <c r="I37" s="37"/>
      <c r="J37" s="206"/>
      <c r="K37" s="273"/>
      <c r="L37" s="201"/>
    </row>
    <row r="38" spans="1:12" ht="12.75">
      <c r="A38" s="141" t="s">
        <v>24</v>
      </c>
      <c r="B38" s="141"/>
      <c r="C38" s="26"/>
      <c r="D38" s="148"/>
      <c r="E38" s="33"/>
      <c r="F38" s="202"/>
      <c r="G38" s="295"/>
      <c r="H38" s="21"/>
      <c r="I38" s="33"/>
      <c r="J38" s="207"/>
      <c r="K38" s="295"/>
      <c r="L38" s="201"/>
    </row>
    <row r="39" spans="1:12" ht="12.75" outlineLevel="1">
      <c r="A39" s="164"/>
      <c r="B39" s="80" t="s">
        <v>65</v>
      </c>
      <c r="C39" s="327"/>
      <c r="D39" s="208"/>
      <c r="E39" s="151"/>
      <c r="F39" s="209"/>
      <c r="G39" s="271"/>
      <c r="H39" s="196"/>
      <c r="I39" s="52"/>
      <c r="J39" s="204"/>
      <c r="K39" s="271"/>
      <c r="L39" s="230"/>
    </row>
    <row r="40" spans="1:12" ht="12.75" outlineLevel="1">
      <c r="A40" s="161"/>
      <c r="B40" s="30" t="s">
        <v>16</v>
      </c>
      <c r="C40" s="169"/>
      <c r="D40" s="149"/>
      <c r="E40" s="38" t="str">
        <f>IF(D40&lt;&gt;1,"korda","kord")</f>
        <v>korda</v>
      </c>
      <c r="F40" s="202">
        <f>C39*C40</f>
        <v>0</v>
      </c>
      <c r="G40" s="275">
        <f>D40*F40</f>
        <v>0</v>
      </c>
      <c r="H40" s="147"/>
      <c r="I40" s="38"/>
      <c r="J40" s="142"/>
      <c r="K40" s="272"/>
      <c r="L40" s="201"/>
    </row>
    <row r="41" spans="1:12" ht="12.75" outlineLevel="1">
      <c r="A41" s="164"/>
      <c r="B41" s="80" t="s">
        <v>65</v>
      </c>
      <c r="C41" s="173"/>
      <c r="D41" s="211"/>
      <c r="E41" s="152"/>
      <c r="F41" s="209"/>
      <c r="G41" s="298"/>
      <c r="H41" s="212"/>
      <c r="I41" s="57"/>
      <c r="J41" s="238"/>
      <c r="K41" s="298"/>
      <c r="L41" s="201"/>
    </row>
    <row r="42" spans="1:12" ht="12.75" outlineLevel="1">
      <c r="A42" s="263"/>
      <c r="B42" s="264" t="s">
        <v>16</v>
      </c>
      <c r="C42" s="172"/>
      <c r="D42" s="154"/>
      <c r="E42" s="38" t="str">
        <f>IF(D42&lt;&gt;1,"korda","kord")</f>
        <v>korda</v>
      </c>
      <c r="F42" s="205">
        <f>C41*C42</f>
        <v>0</v>
      </c>
      <c r="G42" s="299">
        <f>D42*F42</f>
        <v>0</v>
      </c>
      <c r="H42" s="213"/>
      <c r="I42" s="155"/>
      <c r="J42" s="239"/>
      <c r="K42" s="299"/>
      <c r="L42" s="201"/>
    </row>
    <row r="43" spans="1:12" ht="12.75">
      <c r="A43" s="84" t="s">
        <v>25</v>
      </c>
      <c r="B43" s="84"/>
      <c r="C43" s="71"/>
      <c r="D43" s="214"/>
      <c r="E43" s="156"/>
      <c r="F43" s="215"/>
      <c r="G43" s="300"/>
      <c r="H43" s="216"/>
      <c r="I43" s="156"/>
      <c r="J43" s="240"/>
      <c r="K43" s="300"/>
      <c r="L43" s="201"/>
    </row>
    <row r="44" spans="1:12" ht="12.75" outlineLevel="1">
      <c r="A44" s="164"/>
      <c r="B44" s="80" t="s">
        <v>65</v>
      </c>
      <c r="C44" s="327"/>
      <c r="D44" s="211"/>
      <c r="E44" s="152"/>
      <c r="F44" s="209"/>
      <c r="G44" s="298"/>
      <c r="H44" s="212"/>
      <c r="I44" s="57"/>
      <c r="J44" s="238"/>
      <c r="K44" s="298"/>
      <c r="L44" s="229" t="s">
        <v>79</v>
      </c>
    </row>
    <row r="45" spans="1:12" ht="12.75" outlineLevel="1">
      <c r="A45" s="161"/>
      <c r="B45" s="30" t="s">
        <v>16</v>
      </c>
      <c r="C45" s="169"/>
      <c r="D45" s="149"/>
      <c r="E45" s="38" t="str">
        <f>IF(D45&lt;&gt;1,"korda","kord")</f>
        <v>korda</v>
      </c>
      <c r="F45" s="202">
        <f>C44*C45</f>
        <v>0</v>
      </c>
      <c r="G45" s="275">
        <f>D45*F45</f>
        <v>0</v>
      </c>
      <c r="H45" s="147">
        <v>1</v>
      </c>
      <c r="I45" s="14" t="s">
        <v>9</v>
      </c>
      <c r="J45" s="142">
        <v>3.35</v>
      </c>
      <c r="K45" s="272">
        <f>H45*J45</f>
        <v>3.35</v>
      </c>
      <c r="L45" s="201"/>
    </row>
    <row r="46" spans="1:12" ht="12.75" outlineLevel="1">
      <c r="A46" s="164"/>
      <c r="B46" s="80" t="s">
        <v>65</v>
      </c>
      <c r="C46" s="173"/>
      <c r="D46" s="211"/>
      <c r="E46" s="152"/>
      <c r="F46" s="209"/>
      <c r="G46" s="298"/>
      <c r="H46" s="212"/>
      <c r="I46" s="57"/>
      <c r="J46" s="238"/>
      <c r="K46" s="298"/>
      <c r="L46" s="201"/>
    </row>
    <row r="47" spans="1:12" ht="12.75" outlineLevel="1">
      <c r="A47" s="161"/>
      <c r="B47" s="30" t="s">
        <v>16</v>
      </c>
      <c r="C47" s="169"/>
      <c r="D47" s="135"/>
      <c r="E47" s="38" t="str">
        <f>IF(D47&lt;&gt;1,"korda","kord")</f>
        <v>korda</v>
      </c>
      <c r="F47" s="217">
        <f>C46*C47</f>
        <v>0</v>
      </c>
      <c r="G47" s="275">
        <f>D47*F47</f>
        <v>0</v>
      </c>
      <c r="H47" s="210"/>
      <c r="I47" s="14"/>
      <c r="J47" s="241"/>
      <c r="K47" s="275"/>
      <c r="L47" s="201"/>
    </row>
    <row r="48" spans="1:12" ht="12" customHeight="1">
      <c r="A48" s="141" t="s">
        <v>26</v>
      </c>
      <c r="B48" s="141"/>
      <c r="C48" s="26"/>
      <c r="D48" s="218"/>
      <c r="E48" s="138"/>
      <c r="F48" s="219"/>
      <c r="G48" s="301"/>
      <c r="H48" s="220"/>
      <c r="I48" s="138"/>
      <c r="J48" s="242"/>
      <c r="K48" s="301"/>
      <c r="L48" s="221"/>
    </row>
    <row r="49" spans="1:12" ht="12.75" outlineLevel="1">
      <c r="A49" s="164"/>
      <c r="B49" s="80" t="s">
        <v>65</v>
      </c>
      <c r="C49" s="327"/>
      <c r="D49" s="258"/>
      <c r="E49" s="57"/>
      <c r="F49" s="209"/>
      <c r="G49" s="298"/>
      <c r="H49" s="212"/>
      <c r="I49" s="57"/>
      <c r="J49" s="238"/>
      <c r="K49" s="298"/>
      <c r="L49" s="201"/>
    </row>
    <row r="50" spans="1:12" ht="12.75" outlineLevel="1">
      <c r="A50" s="263"/>
      <c r="B50" s="264" t="s">
        <v>16</v>
      </c>
      <c r="C50" s="169"/>
      <c r="D50" s="149"/>
      <c r="E50" s="38" t="str">
        <f>IF(D50&lt;&gt;1,"korda","kord")</f>
        <v>korda</v>
      </c>
      <c r="F50" s="205">
        <f>C49*C50</f>
        <v>0</v>
      </c>
      <c r="G50" s="299">
        <f>D50*F50</f>
        <v>0</v>
      </c>
      <c r="H50" s="147"/>
      <c r="I50" s="38"/>
      <c r="J50" s="145"/>
      <c r="K50" s="272"/>
      <c r="L50" s="201"/>
    </row>
    <row r="51" spans="1:12" ht="12.75">
      <c r="A51" s="265" t="s">
        <v>17</v>
      </c>
      <c r="B51" s="141"/>
      <c r="C51" s="26"/>
      <c r="D51" s="218"/>
      <c r="E51" s="138"/>
      <c r="F51" s="219"/>
      <c r="G51" s="301"/>
      <c r="H51" s="218"/>
      <c r="I51" s="138"/>
      <c r="J51" s="242"/>
      <c r="K51" s="301"/>
      <c r="L51" s="201"/>
    </row>
    <row r="52" spans="1:11" ht="12.75">
      <c r="A52" s="80" t="s">
        <v>7</v>
      </c>
      <c r="B52" s="80"/>
      <c r="C52" s="50"/>
      <c r="D52" s="255">
        <f>D5</f>
        <v>0</v>
      </c>
      <c r="E52" s="57" t="s">
        <v>35</v>
      </c>
      <c r="F52" s="256">
        <v>0</v>
      </c>
      <c r="G52" s="298">
        <f>D52*F52</f>
        <v>0</v>
      </c>
      <c r="H52" s="255">
        <f>H5</f>
        <v>0</v>
      </c>
      <c r="I52" s="57" t="s">
        <v>35</v>
      </c>
      <c r="J52" s="257"/>
      <c r="K52" s="298">
        <f>H52*J52</f>
        <v>0</v>
      </c>
    </row>
    <row r="53" spans="1:11" ht="12.75">
      <c r="A53" s="266" t="s">
        <v>39</v>
      </c>
      <c r="B53" s="30"/>
      <c r="C53" s="24"/>
      <c r="D53" s="134"/>
      <c r="E53" s="175"/>
      <c r="F53" s="174"/>
      <c r="G53" s="275">
        <f>D53*F53</f>
        <v>0</v>
      </c>
      <c r="H53" s="222"/>
      <c r="I53" s="14"/>
      <c r="J53" s="223"/>
      <c r="K53" s="275"/>
    </row>
    <row r="54" spans="1:11" ht="12.75">
      <c r="A54" s="267" t="s">
        <v>30</v>
      </c>
      <c r="B54" s="267"/>
      <c r="C54" s="65"/>
      <c r="D54" s="66"/>
      <c r="E54" s="67"/>
      <c r="F54" s="68"/>
      <c r="G54" s="276">
        <f>SUM(G15:G53)</f>
        <v>0</v>
      </c>
      <c r="H54" s="66"/>
      <c r="I54" s="67"/>
      <c r="J54" s="69"/>
      <c r="K54" s="276">
        <f>SUM(K15:K53)</f>
        <v>244.2</v>
      </c>
    </row>
    <row r="55" spans="1:11" ht="12.75">
      <c r="A55" s="132" t="s">
        <v>5</v>
      </c>
      <c r="B55" s="133"/>
      <c r="C55" s="133"/>
      <c r="D55" s="133"/>
      <c r="E55" s="133"/>
      <c r="F55" s="133"/>
      <c r="G55" s="325">
        <f>G13-G54</f>
        <v>0</v>
      </c>
      <c r="H55" s="286"/>
      <c r="I55" s="283"/>
      <c r="J55" s="283"/>
      <c r="K55" s="287">
        <f>K13-K54</f>
        <v>367.8</v>
      </c>
    </row>
    <row r="56" spans="1:12" ht="12.75" outlineLevel="1">
      <c r="A56" s="432" t="s">
        <v>36</v>
      </c>
      <c r="B56" s="433"/>
      <c r="C56" s="433"/>
      <c r="D56" s="433"/>
      <c r="E56" s="433"/>
      <c r="F56" s="434"/>
      <c r="G56" s="253"/>
      <c r="H56" s="288"/>
      <c r="I56" s="304"/>
      <c r="J56" s="305"/>
      <c r="K56" s="302"/>
      <c r="L56" s="179"/>
    </row>
    <row r="57" spans="1:11" ht="12.75" outlineLevel="1">
      <c r="A57" s="423" t="s">
        <v>67</v>
      </c>
      <c r="B57" s="424"/>
      <c r="C57" s="424"/>
      <c r="D57" s="424"/>
      <c r="E57" s="424"/>
      <c r="F57" s="425"/>
      <c r="G57" s="328"/>
      <c r="H57" s="277"/>
      <c r="I57" s="306"/>
      <c r="J57" s="307"/>
      <c r="K57" s="346">
        <v>59</v>
      </c>
    </row>
    <row r="58" spans="1:11" ht="12.75" outlineLevel="1">
      <c r="A58" s="423" t="s">
        <v>68</v>
      </c>
      <c r="B58" s="424"/>
      <c r="C58" s="424"/>
      <c r="D58" s="424"/>
      <c r="E58" s="424"/>
      <c r="F58" s="425"/>
      <c r="G58" s="328"/>
      <c r="H58" s="277"/>
      <c r="I58" s="306"/>
      <c r="J58" s="307"/>
      <c r="K58" s="346">
        <v>3.8</v>
      </c>
    </row>
    <row r="59" spans="1:11" ht="12.75" outlineLevel="1">
      <c r="A59" s="423" t="s">
        <v>69</v>
      </c>
      <c r="B59" s="424"/>
      <c r="C59" s="424"/>
      <c r="D59" s="424"/>
      <c r="E59" s="424"/>
      <c r="F59" s="425"/>
      <c r="G59" s="328"/>
      <c r="H59" s="277"/>
      <c r="I59" s="306"/>
      <c r="J59" s="307"/>
      <c r="K59" s="346">
        <v>36.4</v>
      </c>
    </row>
    <row r="60" spans="1:11" ht="12.75" outlineLevel="1">
      <c r="A60" s="423" t="s">
        <v>70</v>
      </c>
      <c r="B60" s="424"/>
      <c r="C60" s="424"/>
      <c r="D60" s="424"/>
      <c r="E60" s="424"/>
      <c r="F60" s="425"/>
      <c r="G60" s="328"/>
      <c r="H60" s="277"/>
      <c r="I60" s="306"/>
      <c r="J60" s="307"/>
      <c r="K60" s="346">
        <v>0</v>
      </c>
    </row>
    <row r="61" spans="1:11" ht="12.75" outlineLevel="1">
      <c r="A61" s="423" t="s">
        <v>60</v>
      </c>
      <c r="B61" s="424"/>
      <c r="C61" s="424"/>
      <c r="D61" s="424"/>
      <c r="E61" s="424"/>
      <c r="F61" s="425"/>
      <c r="G61" s="328"/>
      <c r="H61" s="277"/>
      <c r="I61" s="306"/>
      <c r="J61" s="307"/>
      <c r="K61" s="346">
        <v>4.6</v>
      </c>
    </row>
    <row r="62" spans="1:11" ht="12.75" outlineLevel="1">
      <c r="A62" s="423" t="s">
        <v>71</v>
      </c>
      <c r="B62" s="424"/>
      <c r="C62" s="424"/>
      <c r="D62" s="424"/>
      <c r="E62" s="424"/>
      <c r="F62" s="425"/>
      <c r="G62" s="328"/>
      <c r="H62" s="277"/>
      <c r="I62" s="306"/>
      <c r="J62" s="307"/>
      <c r="K62" s="346">
        <v>11.7</v>
      </c>
    </row>
    <row r="63" spans="1:11" ht="12.75" outlineLevel="1">
      <c r="A63" s="423" t="s">
        <v>72</v>
      </c>
      <c r="B63" s="424"/>
      <c r="C63" s="424"/>
      <c r="D63" s="424"/>
      <c r="E63" s="424"/>
      <c r="F63" s="425"/>
      <c r="G63" s="328"/>
      <c r="H63" s="277"/>
      <c r="I63" s="306"/>
      <c r="J63" s="307"/>
      <c r="K63" s="346">
        <v>7.4</v>
      </c>
    </row>
    <row r="64" spans="1:11" ht="12.75" outlineLevel="1">
      <c r="A64" s="423" t="s">
        <v>54</v>
      </c>
      <c r="B64" s="424"/>
      <c r="C64" s="424"/>
      <c r="D64" s="424"/>
      <c r="E64" s="424"/>
      <c r="F64" s="425"/>
      <c r="G64" s="328"/>
      <c r="H64" s="277"/>
      <c r="I64" s="306"/>
      <c r="J64" s="307"/>
      <c r="K64" s="346">
        <v>71.3</v>
      </c>
    </row>
    <row r="65" spans="1:11" ht="12.75" outlineLevel="1">
      <c r="A65" s="423" t="s">
        <v>55</v>
      </c>
      <c r="B65" s="424"/>
      <c r="C65" s="424"/>
      <c r="D65" s="424"/>
      <c r="E65" s="424"/>
      <c r="F65" s="425"/>
      <c r="G65" s="328"/>
      <c r="H65" s="277"/>
      <c r="I65" s="306"/>
      <c r="J65" s="307"/>
      <c r="K65" s="346">
        <v>16.5</v>
      </c>
    </row>
    <row r="66" spans="1:11" ht="12.75" customHeight="1" outlineLevel="1">
      <c r="A66" s="423" t="s">
        <v>61</v>
      </c>
      <c r="B66" s="424"/>
      <c r="C66" s="424"/>
      <c r="D66" s="424"/>
      <c r="E66" s="424"/>
      <c r="F66" s="425"/>
      <c r="G66" s="328"/>
      <c r="H66" s="277"/>
      <c r="I66" s="306"/>
      <c r="J66" s="307"/>
      <c r="K66" s="346">
        <v>50.4</v>
      </c>
    </row>
    <row r="67" spans="1:11" ht="12.75" outlineLevel="1">
      <c r="A67" s="423" t="s">
        <v>73</v>
      </c>
      <c r="B67" s="424"/>
      <c r="C67" s="424"/>
      <c r="D67" s="424"/>
      <c r="E67" s="424"/>
      <c r="F67" s="425"/>
      <c r="G67" s="328"/>
      <c r="H67" s="277"/>
      <c r="I67" s="306"/>
      <c r="J67" s="307"/>
      <c r="K67" s="346">
        <v>10.8</v>
      </c>
    </row>
    <row r="68" spans="1:11" ht="12.75" outlineLevel="1">
      <c r="A68" s="423" t="s">
        <v>74</v>
      </c>
      <c r="B68" s="424"/>
      <c r="C68" s="424"/>
      <c r="D68" s="424"/>
      <c r="E68" s="424"/>
      <c r="F68" s="425"/>
      <c r="G68" s="328"/>
      <c r="H68" s="277"/>
      <c r="I68" s="306"/>
      <c r="J68" s="307"/>
      <c r="K68" s="346">
        <v>0</v>
      </c>
    </row>
    <row r="69" spans="1:11" ht="12.75" customHeight="1" outlineLevel="1">
      <c r="A69" s="423" t="s">
        <v>75</v>
      </c>
      <c r="B69" s="424"/>
      <c r="C69" s="424"/>
      <c r="D69" s="424"/>
      <c r="E69" s="424"/>
      <c r="F69" s="425"/>
      <c r="G69" s="328"/>
      <c r="H69" s="277"/>
      <c r="I69" s="306"/>
      <c r="J69" s="307"/>
      <c r="K69" s="346">
        <v>0</v>
      </c>
    </row>
    <row r="70" spans="1:11" ht="12.75" outlineLevel="1">
      <c r="A70" s="423" t="s">
        <v>11</v>
      </c>
      <c r="B70" s="424"/>
      <c r="C70" s="424"/>
      <c r="D70" s="424"/>
      <c r="E70" s="424"/>
      <c r="F70" s="425"/>
      <c r="G70" s="328"/>
      <c r="H70" s="277"/>
      <c r="I70" s="306"/>
      <c r="J70" s="307"/>
      <c r="K70" s="346">
        <v>8</v>
      </c>
    </row>
    <row r="71" spans="1:11" ht="12.75" outlineLevel="1">
      <c r="A71" s="420"/>
      <c r="B71" s="421"/>
      <c r="C71" s="421"/>
      <c r="D71" s="421"/>
      <c r="E71" s="421"/>
      <c r="F71" s="422"/>
      <c r="G71" s="328"/>
      <c r="H71" s="277"/>
      <c r="I71" s="306"/>
      <c r="J71" s="307"/>
      <c r="K71" s="346"/>
    </row>
    <row r="72" spans="1:11" ht="12.75" customHeight="1" outlineLevel="1">
      <c r="A72" s="420"/>
      <c r="B72" s="421"/>
      <c r="C72" s="421"/>
      <c r="D72" s="421"/>
      <c r="E72" s="421"/>
      <c r="F72" s="422"/>
      <c r="G72" s="328"/>
      <c r="H72" s="277"/>
      <c r="I72" s="306"/>
      <c r="J72" s="307"/>
      <c r="K72" s="346"/>
    </row>
    <row r="73" spans="1:11" ht="12.75" customHeight="1" outlineLevel="1">
      <c r="A73" s="420"/>
      <c r="B73" s="421"/>
      <c r="C73" s="421"/>
      <c r="D73" s="421"/>
      <c r="E73" s="421"/>
      <c r="F73" s="422"/>
      <c r="G73" s="328"/>
      <c r="H73" s="277"/>
      <c r="I73" s="306"/>
      <c r="J73" s="307"/>
      <c r="K73" s="346"/>
    </row>
    <row r="74" spans="1:11" ht="12.75" customHeight="1" outlineLevel="1">
      <c r="A74" s="420"/>
      <c r="B74" s="421"/>
      <c r="C74" s="421"/>
      <c r="D74" s="421"/>
      <c r="E74" s="421"/>
      <c r="F74" s="422"/>
      <c r="G74" s="329"/>
      <c r="H74" s="278"/>
      <c r="I74" s="310"/>
      <c r="J74" s="311"/>
      <c r="K74" s="347"/>
    </row>
    <row r="75" spans="1:11" ht="12.75" outlineLevel="1">
      <c r="A75" s="420"/>
      <c r="B75" s="421"/>
      <c r="C75" s="421"/>
      <c r="D75" s="421"/>
      <c r="E75" s="421"/>
      <c r="F75" s="422"/>
      <c r="G75" s="330"/>
      <c r="H75" s="63"/>
      <c r="I75" s="312"/>
      <c r="J75" s="313"/>
      <c r="K75" s="348"/>
    </row>
    <row r="76" spans="1:12" ht="12.75" outlineLevel="1">
      <c r="A76" s="420"/>
      <c r="B76" s="421"/>
      <c r="C76" s="421"/>
      <c r="D76" s="421"/>
      <c r="E76" s="421"/>
      <c r="F76" s="422"/>
      <c r="G76" s="330"/>
      <c r="H76" s="63"/>
      <c r="I76" s="312"/>
      <c r="J76" s="313"/>
      <c r="K76" s="348"/>
      <c r="L76" s="179"/>
    </row>
    <row r="77" spans="1:11" ht="12.75" outlineLevel="1">
      <c r="A77" s="428" t="s">
        <v>11</v>
      </c>
      <c r="B77" s="429"/>
      <c r="C77" s="429"/>
      <c r="D77" s="429"/>
      <c r="E77" s="429"/>
      <c r="F77" s="430"/>
      <c r="G77" s="331"/>
      <c r="H77" s="279"/>
      <c r="I77" s="314"/>
      <c r="J77" s="315"/>
      <c r="K77" s="349"/>
    </row>
    <row r="78" spans="1:11" ht="12.75">
      <c r="A78" s="426" t="s">
        <v>8</v>
      </c>
      <c r="B78" s="427"/>
      <c r="C78" s="427"/>
      <c r="D78" s="427"/>
      <c r="E78" s="427"/>
      <c r="F78" s="427"/>
      <c r="G78" s="337">
        <f>SUM(G57:G77)</f>
        <v>0</v>
      </c>
      <c r="H78" s="289"/>
      <c r="I78" s="316"/>
      <c r="J78" s="317"/>
      <c r="K78" s="290">
        <f>SUM(K57:K77)</f>
        <v>279.9</v>
      </c>
    </row>
    <row r="79" spans="1:11" ht="12.75">
      <c r="A79" s="132" t="s">
        <v>6</v>
      </c>
      <c r="B79" s="133"/>
      <c r="C79" s="133"/>
      <c r="D79" s="133"/>
      <c r="E79" s="133"/>
      <c r="F79" s="133"/>
      <c r="G79" s="338">
        <f>G55-G78</f>
        <v>0</v>
      </c>
      <c r="H79" s="291"/>
      <c r="I79" s="318"/>
      <c r="J79" s="319"/>
      <c r="K79" s="292">
        <f>K55-K78</f>
        <v>87.90000000000003</v>
      </c>
    </row>
    <row r="80" spans="1:11" ht="12.75">
      <c r="A80" s="224" t="s">
        <v>10</v>
      </c>
      <c r="B80" s="225"/>
      <c r="C80" s="225"/>
      <c r="D80" s="225"/>
      <c r="E80" s="225"/>
      <c r="F80" s="225"/>
      <c r="G80" s="339">
        <f>G54+G78</f>
        <v>0</v>
      </c>
      <c r="H80" s="293"/>
      <c r="I80" s="293"/>
      <c r="J80" s="293"/>
      <c r="K80" s="294">
        <f>K54+K78</f>
        <v>524.0999999999999</v>
      </c>
    </row>
    <row r="81" spans="1:11" ht="12.75">
      <c r="A81" s="418" t="s">
        <v>56</v>
      </c>
      <c r="B81" s="419"/>
      <c r="C81" s="419"/>
      <c r="D81" s="419"/>
      <c r="E81" s="419"/>
      <c r="F81" s="419"/>
      <c r="G81" s="352">
        <f>IF(D4=0,0,G80/(D4*1000))</f>
        <v>0</v>
      </c>
      <c r="H81" s="353"/>
      <c r="I81" s="353"/>
      <c r="J81" s="353"/>
      <c r="K81" s="354">
        <f>K80/(H4*1000)</f>
        <v>0.17469999999999997</v>
      </c>
    </row>
    <row r="82" s="280" customFormat="1" ht="12.75"/>
    <row r="83" s="280" customFormat="1" ht="12.75"/>
    <row r="84" s="280" customFormat="1" ht="12.75"/>
    <row r="85" s="280" customFormat="1" ht="12.75"/>
    <row r="86" s="280" customFormat="1" ht="12.75"/>
    <row r="87" s="280" customFormat="1" ht="12.75"/>
    <row r="88" s="280" customFormat="1" ht="12.75"/>
    <row r="89" s="280" customFormat="1" ht="12.75"/>
    <row r="90" s="280" customFormat="1" ht="12.75"/>
    <row r="91" s="280" customFormat="1" ht="12.75"/>
    <row r="92" s="280" customFormat="1" ht="12.75"/>
    <row r="93" s="280" customFormat="1" ht="12.75"/>
    <row r="94" s="280" customFormat="1" ht="12.75"/>
    <row r="95" s="280" customFormat="1" ht="12.75"/>
    <row r="96" s="280" customFormat="1" ht="12.75"/>
    <row r="97" s="280" customFormat="1" ht="12.75"/>
    <row r="98" s="280" customFormat="1" ht="12.75"/>
    <row r="99" s="280" customFormat="1" ht="12.75"/>
    <row r="100" s="280" customFormat="1" ht="12.75"/>
    <row r="101" s="280" customFormat="1" ht="12.75"/>
    <row r="102" s="280" customFormat="1" ht="12.75"/>
    <row r="103" s="280" customFormat="1" ht="12.75"/>
    <row r="104" s="280" customFormat="1" ht="12.75"/>
    <row r="105" s="280" customFormat="1" ht="12.75"/>
    <row r="106" s="280" customFormat="1" ht="12.75"/>
    <row r="107" s="280" customFormat="1" ht="12.75"/>
    <row r="108" s="280" customFormat="1" ht="12.75"/>
    <row r="109" s="280" customFormat="1" ht="12.75"/>
    <row r="110" s="280" customFormat="1" ht="12.75"/>
    <row r="111" s="280" customFormat="1" ht="12.75"/>
    <row r="112" s="280" customFormat="1" ht="12.75"/>
    <row r="113" s="280" customFormat="1" ht="12.75"/>
    <row r="114" s="280" customFormat="1" ht="12.75"/>
    <row r="115" s="280" customFormat="1" ht="12.75"/>
    <row r="116" s="280" customFormat="1" ht="12.75"/>
    <row r="117" s="280" customFormat="1" ht="12.75"/>
    <row r="118" s="280" customFormat="1" ht="12.75"/>
    <row r="119" s="280" customFormat="1" ht="12.75"/>
    <row r="120" s="280" customFormat="1" ht="12.75"/>
    <row r="121" s="280" customFormat="1" ht="12.75"/>
    <row r="122" s="280" customFormat="1" ht="12.75"/>
    <row r="123" s="280" customFormat="1" ht="12.75"/>
    <row r="124" s="280" customFormat="1" ht="12.75"/>
    <row r="125" s="280" customFormat="1" ht="12.75"/>
    <row r="126" s="280" customFormat="1" ht="12.75"/>
    <row r="127" s="280" customFormat="1" ht="12.75"/>
    <row r="128" s="280" customFormat="1" ht="12.75"/>
    <row r="129" s="280" customFormat="1" ht="12.75"/>
    <row r="130" s="280" customFormat="1" ht="12.75"/>
    <row r="131" s="280" customFormat="1" ht="12.75"/>
    <row r="132" s="280" customFormat="1" ht="12.75"/>
    <row r="133" s="280" customFormat="1" ht="12.75"/>
    <row r="134" s="280" customFormat="1" ht="12.75"/>
    <row r="135" s="280" customFormat="1" ht="12.75"/>
    <row r="136" s="280" customFormat="1" ht="12.75"/>
    <row r="137" s="280" customFormat="1" ht="12.75"/>
    <row r="138" s="280" customFormat="1" ht="12.75"/>
    <row r="139" s="280" customFormat="1" ht="12.75"/>
    <row r="140" s="280" customFormat="1" ht="12.75"/>
    <row r="141" s="280" customFormat="1" ht="12.75"/>
    <row r="142" s="280" customFormat="1" ht="12.75"/>
    <row r="143" s="280" customFormat="1" ht="12.75"/>
    <row r="144" s="280" customFormat="1" ht="12.75"/>
    <row r="145" s="280" customFormat="1" ht="12.75"/>
    <row r="146" s="280" customFormat="1" ht="12.75"/>
    <row r="147" s="280" customFormat="1" ht="12.75"/>
    <row r="148" s="280" customFormat="1" ht="12.75"/>
    <row r="149" s="280" customFormat="1" ht="12.75"/>
    <row r="150" s="280" customFormat="1" ht="12.75"/>
    <row r="151" s="280" customFormat="1" ht="12.75"/>
    <row r="152" s="280" customFormat="1" ht="12.75"/>
    <row r="153" s="280" customFormat="1" ht="12.75"/>
    <row r="154" s="280" customFormat="1" ht="12.75"/>
    <row r="155" s="280" customFormat="1" ht="12.75"/>
    <row r="156" s="280" customFormat="1" ht="12.75"/>
    <row r="157" s="280" customFormat="1" ht="12.75"/>
    <row r="158" s="280" customFormat="1" ht="12.75"/>
    <row r="159" s="280" customFormat="1" ht="12.75"/>
    <row r="160" s="280" customFormat="1" ht="12.75"/>
    <row r="161" s="280" customFormat="1" ht="12.75"/>
    <row r="162" s="280" customFormat="1" ht="12.75"/>
    <row r="163" s="280" customFormat="1" ht="12.75"/>
    <row r="164" s="280" customFormat="1" ht="12.75"/>
    <row r="165" s="280" customFormat="1" ht="12.75"/>
    <row r="166" s="280" customFormat="1" ht="12.75"/>
    <row r="167" s="280" customFormat="1" ht="12.75"/>
    <row r="168" s="280" customFormat="1" ht="12.75"/>
    <row r="169" s="280" customFormat="1" ht="12.75"/>
    <row r="170" s="280" customFormat="1" ht="12.75"/>
    <row r="171" s="280" customFormat="1" ht="12.75"/>
    <row r="172" s="280" customFormat="1" ht="12.75"/>
    <row r="173" s="280" customFormat="1" ht="12.75"/>
    <row r="174" s="280" customFormat="1" ht="12.75"/>
    <row r="175" s="280" customFormat="1" ht="12.75"/>
    <row r="176" s="280" customFormat="1" ht="12.75"/>
    <row r="177" s="280" customFormat="1" ht="12.75"/>
    <row r="178" s="280" customFormat="1" ht="12.75"/>
    <row r="179" s="280" customFormat="1" ht="12.75"/>
    <row r="180" s="280" customFormat="1" ht="12.75"/>
    <row r="181" s="280" customFormat="1" ht="12.75"/>
    <row r="182" s="280" customFormat="1" ht="12.75"/>
    <row r="183" s="280" customFormat="1" ht="12.75"/>
    <row r="184" s="280" customFormat="1" ht="12.75"/>
    <row r="185" s="280" customFormat="1" ht="12.75"/>
    <row r="186" s="280" customFormat="1" ht="12.75"/>
    <row r="187" s="280" customFormat="1" ht="12.75"/>
    <row r="188" s="280" customFormat="1" ht="12.75"/>
    <row r="189" s="280" customFormat="1" ht="12.75"/>
    <row r="190" s="280" customFormat="1" ht="12.75"/>
    <row r="191" s="280" customFormat="1" ht="12.75"/>
    <row r="192" s="280" customFormat="1" ht="12.75"/>
    <row r="193" s="280" customFormat="1" ht="12.75"/>
    <row r="194" s="280" customFormat="1" ht="12.75"/>
    <row r="195" s="280" customFormat="1" ht="12.75"/>
    <row r="196" s="280" customFormat="1" ht="12.75"/>
    <row r="197" s="280" customFormat="1" ht="12.75"/>
    <row r="198" s="280" customFormat="1" ht="12.75"/>
    <row r="199" s="280" customFormat="1" ht="12.75"/>
    <row r="200" s="280" customFormat="1" ht="12.75"/>
    <row r="201" s="280" customFormat="1" ht="12.75"/>
    <row r="202" s="280" customFormat="1" ht="12.75"/>
    <row r="203" s="280" customFormat="1" ht="12.75"/>
    <row r="204" s="280" customFormat="1" ht="12.75"/>
    <row r="205" s="280" customFormat="1" ht="12.75"/>
    <row r="206" s="280" customFormat="1" ht="12.75"/>
    <row r="207" s="280" customFormat="1" ht="12.75"/>
    <row r="208" s="280" customFormat="1" ht="12.75"/>
    <row r="209" s="280" customFormat="1" ht="12.75"/>
    <row r="210" s="280" customFormat="1" ht="12.75"/>
    <row r="211" s="280" customFormat="1" ht="12.75"/>
    <row r="212" s="280" customFormat="1" ht="12.75"/>
    <row r="213" s="280" customFormat="1" ht="12.75"/>
  </sheetData>
  <sheetProtection sheet="1"/>
  <mergeCells count="24">
    <mergeCell ref="D1:G1"/>
    <mergeCell ref="A56:F56"/>
    <mergeCell ref="A57:F57"/>
    <mergeCell ref="A63:F63"/>
    <mergeCell ref="A64:F64"/>
    <mergeCell ref="A59:F59"/>
    <mergeCell ref="A60:F60"/>
    <mergeCell ref="A61:F61"/>
    <mergeCell ref="A70:F70"/>
    <mergeCell ref="A71:F71"/>
    <mergeCell ref="A58:F58"/>
    <mergeCell ref="A65:F65"/>
    <mergeCell ref="A62:F62"/>
    <mergeCell ref="A66:F66"/>
    <mergeCell ref="A72:F72"/>
    <mergeCell ref="A67:F67"/>
    <mergeCell ref="A78:F78"/>
    <mergeCell ref="A77:F77"/>
    <mergeCell ref="A73:F73"/>
    <mergeCell ref="A74:F74"/>
    <mergeCell ref="A76:F76"/>
    <mergeCell ref="A75:F75"/>
    <mergeCell ref="A68:F68"/>
    <mergeCell ref="A69:F69"/>
  </mergeCells>
  <printOptions/>
  <pageMargins left="0.44" right="0.37" top="0.46" bottom="0.5" header="0.31" footer="0.41"/>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L81"/>
  <sheetViews>
    <sheetView showGridLines="0" showZeros="0" zoomScalePageLayoutView="0" workbookViewId="0" topLeftCell="A1">
      <selection activeCell="A80" sqref="A80:K81"/>
    </sheetView>
  </sheetViews>
  <sheetFormatPr defaultColWidth="9.140625" defaultRowHeight="12.75" outlineLevelRow="2" outlineLevelCol="1"/>
  <cols>
    <col min="1" max="1" width="23.28125" style="177" customWidth="1"/>
    <col min="2" max="2" width="12.421875" style="177" customWidth="1" outlineLevel="1"/>
    <col min="3" max="3" width="9.57421875" style="177" customWidth="1" outlineLevel="1"/>
    <col min="4" max="4" width="9.140625" style="177" customWidth="1"/>
    <col min="5" max="5" width="7.7109375" style="177" customWidth="1"/>
    <col min="6" max="7" width="9.140625" style="177" customWidth="1"/>
    <col min="8" max="11" width="9.140625" style="280" customWidth="1"/>
    <col min="12" max="12" width="31.421875" style="177" customWidth="1"/>
    <col min="13" max="16384" width="9.140625" style="177" customWidth="1"/>
  </cols>
  <sheetData>
    <row r="1" spans="1:12" ht="30">
      <c r="A1" s="1" t="str">
        <f>'3,0 t-ha'!A1</f>
        <v>RUKIS</v>
      </c>
      <c r="B1" s="340" t="s">
        <v>43</v>
      </c>
      <c r="C1" s="341"/>
      <c r="D1" s="431">
        <v>2011</v>
      </c>
      <c r="E1" s="431"/>
      <c r="F1" s="431"/>
      <c r="G1" s="431"/>
      <c r="H1" s="342" t="s">
        <v>37</v>
      </c>
      <c r="I1" s="343" t="s">
        <v>77</v>
      </c>
      <c r="J1" s="344" t="s">
        <v>38</v>
      </c>
      <c r="K1" s="345"/>
      <c r="L1" s="176" t="s">
        <v>76</v>
      </c>
    </row>
    <row r="2" spans="1:11" ht="12.75">
      <c r="A2" s="15"/>
      <c r="B2" s="136"/>
      <c r="C2" s="136"/>
      <c r="D2" s="2"/>
      <c r="E2" s="3"/>
      <c r="F2" s="4" t="s">
        <v>63</v>
      </c>
      <c r="G2" s="5" t="s">
        <v>90</v>
      </c>
      <c r="H2" s="281"/>
      <c r="I2" s="282"/>
      <c r="J2" s="283" t="s">
        <v>62</v>
      </c>
      <c r="K2" s="284" t="s">
        <v>90</v>
      </c>
    </row>
    <row r="3" spans="1:11" ht="12.75">
      <c r="A3" s="18" t="s">
        <v>0</v>
      </c>
      <c r="B3" s="18"/>
      <c r="C3" s="18"/>
      <c r="D3" s="19"/>
      <c r="E3" s="20" t="s">
        <v>1</v>
      </c>
      <c r="F3" s="21"/>
      <c r="G3" s="22"/>
      <c r="H3" s="285"/>
      <c r="I3" s="20" t="s">
        <v>1</v>
      </c>
      <c r="J3" s="21"/>
      <c r="K3" s="22"/>
    </row>
    <row r="4" spans="1:11" ht="12.75">
      <c r="A4" s="58" t="s">
        <v>2</v>
      </c>
      <c r="B4" s="58"/>
      <c r="C4" s="58"/>
      <c r="D4" s="153"/>
      <c r="E4" s="61" t="s">
        <v>35</v>
      </c>
      <c r="F4" s="350"/>
      <c r="G4" s="271">
        <f>D4*F4</f>
        <v>0</v>
      </c>
      <c r="H4" s="178">
        <v>4.5</v>
      </c>
      <c r="I4" s="61" t="s">
        <v>35</v>
      </c>
      <c r="J4" s="270">
        <v>174</v>
      </c>
      <c r="K4" s="271">
        <f>J4*H4</f>
        <v>783</v>
      </c>
    </row>
    <row r="5" spans="1:12" ht="12.75">
      <c r="A5" s="16" t="s">
        <v>3</v>
      </c>
      <c r="B5" s="262" t="s">
        <v>58</v>
      </c>
      <c r="C5" s="160"/>
      <c r="D5" s="142">
        <f>D4/1.6*(C5)</f>
        <v>0</v>
      </c>
      <c r="E5" s="31" t="s">
        <v>35</v>
      </c>
      <c r="F5" s="143"/>
      <c r="G5" s="272">
        <f>D5*F5</f>
        <v>0</v>
      </c>
      <c r="H5" s="144"/>
      <c r="I5" s="31" t="s">
        <v>35</v>
      </c>
      <c r="J5" s="145"/>
      <c r="K5" s="272">
        <f>H5*J5</f>
        <v>0</v>
      </c>
      <c r="L5" s="179"/>
    </row>
    <row r="6" spans="1:12" ht="12.75">
      <c r="A6" s="18" t="s">
        <v>20</v>
      </c>
      <c r="B6" s="139"/>
      <c r="C6" s="139"/>
      <c r="D6" s="32"/>
      <c r="E6" s="33"/>
      <c r="F6" s="21"/>
      <c r="G6" s="295"/>
      <c r="H6" s="34"/>
      <c r="I6" s="33"/>
      <c r="J6" s="21"/>
      <c r="K6" s="295"/>
      <c r="L6" s="180"/>
    </row>
    <row r="7" spans="1:11" ht="12.75">
      <c r="A7" s="157" t="s">
        <v>21</v>
      </c>
      <c r="B7" s="58"/>
      <c r="C7" s="58"/>
      <c r="D7" s="181"/>
      <c r="E7" s="182"/>
      <c r="F7" s="181"/>
      <c r="G7" s="320"/>
      <c r="H7" s="183"/>
      <c r="I7" s="184"/>
      <c r="J7" s="183"/>
      <c r="K7" s="271">
        <v>90</v>
      </c>
    </row>
    <row r="8" spans="1:11" ht="12.75">
      <c r="A8" s="158"/>
      <c r="B8" s="16"/>
      <c r="C8" s="16"/>
      <c r="D8" s="186"/>
      <c r="E8" s="187"/>
      <c r="F8" s="186"/>
      <c r="G8" s="321"/>
      <c r="H8" s="188"/>
      <c r="I8" s="189"/>
      <c r="J8" s="188"/>
      <c r="K8" s="272"/>
    </row>
    <row r="9" spans="1:11" ht="12.75">
      <c r="A9" s="157"/>
      <c r="B9" s="58"/>
      <c r="C9" s="58"/>
      <c r="D9" s="181"/>
      <c r="E9" s="182"/>
      <c r="F9" s="181"/>
      <c r="G9" s="320"/>
      <c r="H9" s="183"/>
      <c r="I9" s="184"/>
      <c r="J9" s="183"/>
      <c r="K9" s="271"/>
    </row>
    <row r="10" spans="1:11" ht="12.75">
      <c r="A10" s="158"/>
      <c r="B10" s="16"/>
      <c r="C10" s="16"/>
      <c r="D10" s="186"/>
      <c r="E10" s="187"/>
      <c r="F10" s="186"/>
      <c r="G10" s="321"/>
      <c r="H10" s="188"/>
      <c r="I10" s="189"/>
      <c r="J10" s="188"/>
      <c r="K10" s="272"/>
    </row>
    <row r="11" spans="1:11" ht="12.75">
      <c r="A11" s="157"/>
      <c r="B11" s="58"/>
      <c r="C11" s="58"/>
      <c r="D11" s="181"/>
      <c r="E11" s="182"/>
      <c r="F11" s="181"/>
      <c r="G11" s="320"/>
      <c r="H11" s="183"/>
      <c r="I11" s="184"/>
      <c r="J11" s="183"/>
      <c r="K11" s="271"/>
    </row>
    <row r="12" spans="1:11" ht="12.75">
      <c r="A12" s="159"/>
      <c r="B12" s="140"/>
      <c r="C12" s="140"/>
      <c r="D12" s="190"/>
      <c r="E12" s="250"/>
      <c r="F12" s="190"/>
      <c r="G12" s="322"/>
      <c r="H12" s="192"/>
      <c r="I12" s="193"/>
      <c r="J12" s="192"/>
      <c r="K12" s="273"/>
    </row>
    <row r="13" spans="1:11" ht="12.75">
      <c r="A13" s="137" t="s">
        <v>31</v>
      </c>
      <c r="B13" s="137"/>
      <c r="C13" s="137"/>
      <c r="D13" s="146"/>
      <c r="E13" s="37"/>
      <c r="F13" s="146"/>
      <c r="G13" s="274">
        <f>SUM(G4:G12)</f>
        <v>0</v>
      </c>
      <c r="H13" s="147"/>
      <c r="I13" s="37"/>
      <c r="J13" s="146"/>
      <c r="K13" s="274">
        <f>SUM(K4:K12)</f>
        <v>873</v>
      </c>
    </row>
    <row r="14" spans="1:11" ht="12.75">
      <c r="A14" s="246" t="s">
        <v>4</v>
      </c>
      <c r="B14" s="246"/>
      <c r="C14" s="23"/>
      <c r="D14" s="148"/>
      <c r="E14" s="33"/>
      <c r="F14" s="21"/>
      <c r="G14" s="295"/>
      <c r="H14" s="148"/>
      <c r="I14" s="33"/>
      <c r="J14" s="21"/>
      <c r="K14" s="295"/>
    </row>
    <row r="15" spans="1:12" ht="12.75">
      <c r="A15" s="247" t="s">
        <v>34</v>
      </c>
      <c r="B15" s="16"/>
      <c r="C15" s="16"/>
      <c r="D15" s="243"/>
      <c r="E15" s="38" t="s">
        <v>13</v>
      </c>
      <c r="F15" s="244"/>
      <c r="G15" s="272">
        <f>D15*F15</f>
        <v>0</v>
      </c>
      <c r="H15" s="147">
        <v>200</v>
      </c>
      <c r="I15" s="38" t="s">
        <v>13</v>
      </c>
      <c r="J15" s="142">
        <v>0.3</v>
      </c>
      <c r="K15" s="272">
        <f>J15*H15</f>
        <v>60</v>
      </c>
      <c r="L15" s="179" t="s">
        <v>59</v>
      </c>
    </row>
    <row r="16" spans="1:12" ht="12.75">
      <c r="A16" s="248" t="s">
        <v>51</v>
      </c>
      <c r="B16" s="249" t="s">
        <v>52</v>
      </c>
      <c r="C16" s="114"/>
      <c r="D16" s="118">
        <f>TRUNC(ROUND(C16*D15/1000,2),2)</f>
        <v>0</v>
      </c>
      <c r="E16" s="232" t="s">
        <v>53</v>
      </c>
      <c r="F16" s="254"/>
      <c r="G16" s="296">
        <f>D16*F16</f>
        <v>0</v>
      </c>
      <c r="H16" s="233"/>
      <c r="I16" s="232"/>
      <c r="J16" s="234"/>
      <c r="K16" s="296"/>
      <c r="L16" s="185"/>
    </row>
    <row r="17" spans="1:12" ht="12.75">
      <c r="A17" s="18" t="s">
        <v>18</v>
      </c>
      <c r="B17" s="16"/>
      <c r="C17" s="139"/>
      <c r="D17" s="146"/>
      <c r="E17" s="38"/>
      <c r="F17" s="146"/>
      <c r="G17" s="272"/>
      <c r="H17" s="147"/>
      <c r="I17" s="38"/>
      <c r="J17" s="146"/>
      <c r="K17" s="272"/>
      <c r="L17" s="235"/>
    </row>
    <row r="18" spans="1:11" ht="12.75" outlineLevel="1">
      <c r="A18" s="30" t="s">
        <v>15</v>
      </c>
      <c r="B18" s="16"/>
      <c r="C18" s="16"/>
      <c r="D18" s="146"/>
      <c r="E18" s="38"/>
      <c r="F18" s="146"/>
      <c r="G18" s="272"/>
      <c r="H18" s="147"/>
      <c r="I18" s="38"/>
      <c r="J18" s="146"/>
      <c r="K18" s="272"/>
    </row>
    <row r="19" spans="1:12" ht="12.75" outlineLevel="1">
      <c r="A19" s="164"/>
      <c r="B19" s="80" t="s">
        <v>64</v>
      </c>
      <c r="C19" s="326"/>
      <c r="D19" s="163"/>
      <c r="E19" s="52" t="s">
        <v>13</v>
      </c>
      <c r="F19" s="268">
        <f>IF(A20="N",1,IF(A20="P",0.44,IF(A20="K",0.83,0)))</f>
        <v>1</v>
      </c>
      <c r="G19" s="271"/>
      <c r="H19" s="196">
        <v>300</v>
      </c>
      <c r="I19" s="52" t="s">
        <v>13</v>
      </c>
      <c r="J19" s="196"/>
      <c r="K19" s="271"/>
      <c r="L19" s="228" t="s">
        <v>82</v>
      </c>
    </row>
    <row r="20" spans="1:12" ht="12.75" outlineLevel="1">
      <c r="A20" s="165" t="s">
        <v>66</v>
      </c>
      <c r="B20" s="30" t="s">
        <v>14</v>
      </c>
      <c r="C20" s="161"/>
      <c r="D20" s="227">
        <f>TRUNC(ROUND((C20*F19*10)*D19/1000,0),0)</f>
        <v>0</v>
      </c>
      <c r="E20" s="14" t="s">
        <v>13</v>
      </c>
      <c r="F20" s="197">
        <f>IF(D20=0,0,IF(D20&gt;0,(C19/(C20*F19)/10)))</f>
        <v>0</v>
      </c>
      <c r="G20" s="275">
        <f>D20*F20</f>
        <v>0</v>
      </c>
      <c r="H20" s="145">
        <v>102</v>
      </c>
      <c r="I20" s="52" t="s">
        <v>13</v>
      </c>
      <c r="J20" s="142">
        <v>0.96</v>
      </c>
      <c r="K20" s="272">
        <v>97.5</v>
      </c>
      <c r="L20" s="179" t="s">
        <v>57</v>
      </c>
    </row>
    <row r="21" spans="1:12" ht="12.75" outlineLevel="2">
      <c r="A21" s="164"/>
      <c r="B21" s="80" t="s">
        <v>22</v>
      </c>
      <c r="C21" s="326"/>
      <c r="D21" s="163"/>
      <c r="E21" s="57" t="s">
        <v>13</v>
      </c>
      <c r="F21" s="269">
        <f>IF(A22="N",1,IF(A22="P",0.44,IF(A22="K",0.83,0)))</f>
        <v>0</v>
      </c>
      <c r="G21" s="298"/>
      <c r="H21" s="198"/>
      <c r="I21" s="52"/>
      <c r="J21" s="196"/>
      <c r="K21" s="271"/>
      <c r="L21" s="179" t="s">
        <v>32</v>
      </c>
    </row>
    <row r="22" spans="1:12" ht="12.75" outlineLevel="2">
      <c r="A22" s="166"/>
      <c r="B22" s="81" t="s">
        <v>14</v>
      </c>
      <c r="C22" s="162"/>
      <c r="D22" s="197">
        <f>TRUNC(ROUND((C22*F21*10)*D21/1000,0),0)</f>
        <v>0</v>
      </c>
      <c r="E22" s="14" t="s">
        <v>13</v>
      </c>
      <c r="F22" s="197">
        <f>IF(D22=0,0,IF(D22&gt;0,(C21/(C22*F21)/10)))</f>
        <v>0</v>
      </c>
      <c r="G22" s="323">
        <f>D22*F22</f>
        <v>0</v>
      </c>
      <c r="H22" s="199"/>
      <c r="I22" s="37"/>
      <c r="J22" s="199"/>
      <c r="K22" s="273"/>
      <c r="L22" s="179" t="s">
        <v>33</v>
      </c>
    </row>
    <row r="23" spans="1:12" ht="12.75">
      <c r="A23" s="141" t="s">
        <v>12</v>
      </c>
      <c r="B23" s="141"/>
      <c r="C23" s="26"/>
      <c r="D23" s="148"/>
      <c r="E23" s="33"/>
      <c r="F23" s="21"/>
      <c r="G23" s="295"/>
      <c r="H23" s="148"/>
      <c r="I23" s="33"/>
      <c r="J23" s="21"/>
      <c r="K23" s="295"/>
      <c r="L23" s="235"/>
    </row>
    <row r="24" spans="1:12" ht="12.75">
      <c r="A24" s="164"/>
      <c r="B24" s="80" t="s">
        <v>64</v>
      </c>
      <c r="C24" s="326"/>
      <c r="D24" s="163"/>
      <c r="E24" s="52" t="s">
        <v>13</v>
      </c>
      <c r="F24" s="196"/>
      <c r="G24" s="271"/>
      <c r="H24" s="198">
        <v>400</v>
      </c>
      <c r="I24" s="52" t="s">
        <v>13</v>
      </c>
      <c r="J24" s="196"/>
      <c r="K24" s="271"/>
      <c r="L24" s="235"/>
    </row>
    <row r="25" spans="1:12" ht="12.75">
      <c r="A25" s="251" t="s">
        <v>27</v>
      </c>
      <c r="B25" s="30" t="s">
        <v>14</v>
      </c>
      <c r="C25" s="135"/>
      <c r="D25" s="198">
        <f>TRUNC(ROUND((C25*10)*$D$24/1000,0),0)</f>
        <v>0</v>
      </c>
      <c r="E25" s="117" t="s">
        <v>13</v>
      </c>
      <c r="F25" s="200">
        <f>IF(D25=0,0,IF(D25&gt;0,TRUNC(ROUND(($C$24/(($C$25*10)+($C$26*4.4)+($C$27*8.3))),2),2)))</f>
        <v>0</v>
      </c>
      <c r="G25" s="272">
        <f>D25*F25</f>
        <v>0</v>
      </c>
      <c r="H25" s="147">
        <v>28</v>
      </c>
      <c r="I25" s="38" t="s">
        <v>13</v>
      </c>
      <c r="J25" s="142">
        <v>1.26</v>
      </c>
      <c r="K25" s="272">
        <f>J25*H25</f>
        <v>35.28</v>
      </c>
      <c r="L25" s="179" t="s">
        <v>78</v>
      </c>
    </row>
    <row r="26" spans="1:12" ht="12.75">
      <c r="A26" s="80" t="s">
        <v>28</v>
      </c>
      <c r="B26" s="80" t="s">
        <v>14</v>
      </c>
      <c r="C26" s="167"/>
      <c r="D26" s="198">
        <f>TRUNC(ROUND((C26*4.4)*$D$24/1000,0),0)</f>
        <v>0</v>
      </c>
      <c r="E26" s="52" t="s">
        <v>13</v>
      </c>
      <c r="F26" s="200">
        <f>IF(D26=0,0,IF(D26&gt;0,TRUNC(ROUND(($C$24/(($C$25*10)+($C$26*4.4)+($C$27*8.3))),2),2)))</f>
        <v>0</v>
      </c>
      <c r="G26" s="271">
        <f>D26*F26</f>
        <v>0</v>
      </c>
      <c r="H26" s="198">
        <v>21</v>
      </c>
      <c r="I26" s="52" t="s">
        <v>13</v>
      </c>
      <c r="J26" s="142">
        <v>1.26</v>
      </c>
      <c r="K26" s="271">
        <f>J26*H26</f>
        <v>26.46</v>
      </c>
      <c r="L26" s="180"/>
    </row>
    <row r="27" spans="1:11" ht="12.75">
      <c r="A27" s="30" t="s">
        <v>29</v>
      </c>
      <c r="B27" s="30" t="s">
        <v>14</v>
      </c>
      <c r="C27" s="169"/>
      <c r="D27" s="237">
        <f>TRUNC(ROUND((C27*8.3)*$D$24/1000,0),0)</f>
        <v>0</v>
      </c>
      <c r="E27" s="38" t="s">
        <v>13</v>
      </c>
      <c r="F27" s="200">
        <f>IF(D27=0,0,IF(D27&gt;0,TRUNC(ROUND(($C$24/(($C$25*10)+($C$26*4.4)+($C$27*8.3))),2),2)))</f>
        <v>0</v>
      </c>
      <c r="G27" s="272">
        <f>D27*F27</f>
        <v>0</v>
      </c>
      <c r="H27" s="147">
        <v>83</v>
      </c>
      <c r="I27" s="38" t="s">
        <v>13</v>
      </c>
      <c r="J27" s="142">
        <v>1.26</v>
      </c>
      <c r="K27" s="272">
        <f>J27*H27</f>
        <v>104.58</v>
      </c>
    </row>
    <row r="28" spans="1:12" ht="12.75" outlineLevel="1">
      <c r="A28" s="164"/>
      <c r="B28" s="80" t="s">
        <v>64</v>
      </c>
      <c r="C28" s="326"/>
      <c r="D28" s="163"/>
      <c r="E28" s="52" t="s">
        <v>13</v>
      </c>
      <c r="F28" s="196"/>
      <c r="G28" s="271"/>
      <c r="H28" s="198"/>
      <c r="I28" s="52"/>
      <c r="J28" s="196"/>
      <c r="K28" s="271"/>
      <c r="L28" s="235"/>
    </row>
    <row r="29" spans="1:12" ht="12.75" outlineLevel="1">
      <c r="A29" s="251" t="s">
        <v>27</v>
      </c>
      <c r="B29" s="30" t="s">
        <v>14</v>
      </c>
      <c r="C29" s="168"/>
      <c r="D29" s="198">
        <f>TRUNC(ROUND((C29*10)*$D$28/1000,0),0)</f>
        <v>0</v>
      </c>
      <c r="E29" s="38" t="s">
        <v>13</v>
      </c>
      <c r="F29" s="200">
        <f>IF(D29=0,0,IF(D29&gt;0,TRUNC(ROUND(($C$28/(($C$29*10)+($C$30*4.4)+($C$31*8.3))),2),2)))</f>
        <v>0</v>
      </c>
      <c r="G29" s="271">
        <f>D29*F29</f>
        <v>0</v>
      </c>
      <c r="H29" s="147"/>
      <c r="I29" s="38"/>
      <c r="J29" s="142"/>
      <c r="K29" s="272"/>
      <c r="L29" s="235"/>
    </row>
    <row r="30" spans="1:12" ht="12.75" outlineLevel="1">
      <c r="A30" s="80" t="s">
        <v>28</v>
      </c>
      <c r="B30" s="80" t="s">
        <v>14</v>
      </c>
      <c r="C30" s="167"/>
      <c r="D30" s="198">
        <f>TRUNC(ROUND((C30*4.4)*$D$28/1000,0),0)</f>
        <v>0</v>
      </c>
      <c r="E30" s="52" t="s">
        <v>13</v>
      </c>
      <c r="F30" s="200">
        <f>IF(D30=0,0,IF(D30&gt;0,TRUNC(ROUND(($C$28/(($C$29*10)+($C$30*4.4)+($C$31*8.3))),2),2)))</f>
        <v>0</v>
      </c>
      <c r="G30" s="324">
        <f>D30*F30</f>
        <v>0</v>
      </c>
      <c r="H30" s="198"/>
      <c r="I30" s="52"/>
      <c r="J30" s="200"/>
      <c r="K30" s="271"/>
      <c r="L30" s="235"/>
    </row>
    <row r="31" spans="1:11" ht="12.75" outlineLevel="1">
      <c r="A31" s="81" t="s">
        <v>29</v>
      </c>
      <c r="B31" s="81" t="s">
        <v>14</v>
      </c>
      <c r="C31" s="170"/>
      <c r="D31" s="237">
        <f>TRUNC(ROUND((C31*8.3)*$D$28/1000,0),0)</f>
        <v>0</v>
      </c>
      <c r="E31" s="38" t="s">
        <v>13</v>
      </c>
      <c r="F31" s="200">
        <f>IF(D31=0,0,IF(D31&gt;0,TRUNC(ROUND(($C$28/(($C$29*10)+($C$30*4.4)+($C$31*8.3))),2),2)))</f>
        <v>0</v>
      </c>
      <c r="G31" s="272">
        <f>D31*F31</f>
        <v>0</v>
      </c>
      <c r="H31" s="194"/>
      <c r="I31" s="37"/>
      <c r="J31" s="195"/>
      <c r="K31" s="273"/>
    </row>
    <row r="32" spans="1:11" ht="12.75">
      <c r="A32" s="18" t="s">
        <v>19</v>
      </c>
      <c r="B32" s="141"/>
      <c r="C32" s="26"/>
      <c r="D32" s="148"/>
      <c r="E32" s="33"/>
      <c r="F32" s="21"/>
      <c r="G32" s="295" t="s">
        <v>1</v>
      </c>
      <c r="H32" s="148"/>
      <c r="I32" s="33"/>
      <c r="J32" s="21"/>
      <c r="K32" s="295"/>
    </row>
    <row r="33" spans="1:11" ht="12.75">
      <c r="A33" s="30" t="s">
        <v>23</v>
      </c>
      <c r="B33" s="30"/>
      <c r="C33" s="24"/>
      <c r="D33" s="147"/>
      <c r="E33" s="38"/>
      <c r="F33" s="146"/>
      <c r="G33" s="272"/>
      <c r="H33" s="147"/>
      <c r="I33" s="38"/>
      <c r="J33" s="145"/>
      <c r="K33" s="272"/>
    </row>
    <row r="34" spans="1:12" ht="12.75">
      <c r="A34" s="164"/>
      <c r="B34" s="80" t="s">
        <v>65</v>
      </c>
      <c r="C34" s="327"/>
      <c r="D34" s="198"/>
      <c r="E34" s="52"/>
      <c r="F34" s="196"/>
      <c r="G34" s="271"/>
      <c r="H34" s="181"/>
      <c r="I34" s="52"/>
      <c r="J34" s="181"/>
      <c r="K34" s="297"/>
      <c r="L34" s="229" t="s">
        <v>80</v>
      </c>
    </row>
    <row r="35" spans="1:11" ht="12.75">
      <c r="A35" s="161"/>
      <c r="B35" s="30" t="s">
        <v>16</v>
      </c>
      <c r="C35" s="169"/>
      <c r="D35" s="149"/>
      <c r="E35" s="38" t="str">
        <f>IF(D35&lt;&gt;1,"korda","kord")</f>
        <v>korda</v>
      </c>
      <c r="F35" s="202">
        <f>C34*C35</f>
        <v>0</v>
      </c>
      <c r="G35" s="272">
        <f>D35*F35</f>
        <v>0</v>
      </c>
      <c r="H35" s="147">
        <v>1</v>
      </c>
      <c r="I35" s="38" t="str">
        <f>IF(H35&gt;1,"korda","kord")</f>
        <v>kord</v>
      </c>
      <c r="J35" s="142">
        <v>11.27</v>
      </c>
      <c r="K35" s="272">
        <f>J35*H35</f>
        <v>11.27</v>
      </c>
    </row>
    <row r="36" spans="1:12" ht="12.75" outlineLevel="1">
      <c r="A36" s="164"/>
      <c r="B36" s="80" t="s">
        <v>65</v>
      </c>
      <c r="C36" s="167"/>
      <c r="D36" s="198"/>
      <c r="E36" s="52"/>
      <c r="F36" s="203"/>
      <c r="G36" s="271"/>
      <c r="H36" s="196"/>
      <c r="I36" s="52"/>
      <c r="J36" s="204"/>
      <c r="K36" s="271"/>
      <c r="L36" s="201"/>
    </row>
    <row r="37" spans="1:12" ht="12.75" outlineLevel="1">
      <c r="A37" s="162"/>
      <c r="B37" s="81" t="s">
        <v>16</v>
      </c>
      <c r="C37" s="171"/>
      <c r="D37" s="150"/>
      <c r="E37" s="38" t="str">
        <f>IF(D37&lt;&gt;1,"korda","kord")</f>
        <v>korda</v>
      </c>
      <c r="F37" s="205">
        <f>C36*C37</f>
        <v>0</v>
      </c>
      <c r="G37" s="272">
        <f>D37*F37</f>
        <v>0</v>
      </c>
      <c r="H37" s="199"/>
      <c r="I37" s="37"/>
      <c r="J37" s="206"/>
      <c r="K37" s="273"/>
      <c r="L37" s="201"/>
    </row>
    <row r="38" spans="1:12" ht="12.75">
      <c r="A38" s="141" t="s">
        <v>24</v>
      </c>
      <c r="B38" s="141"/>
      <c r="C38" s="26"/>
      <c r="D38" s="148"/>
      <c r="E38" s="33"/>
      <c r="F38" s="202"/>
      <c r="G38" s="295"/>
      <c r="H38" s="21"/>
      <c r="I38" s="33"/>
      <c r="J38" s="207"/>
      <c r="K38" s="295"/>
      <c r="L38" s="201"/>
    </row>
    <row r="39" spans="1:12" ht="12.75" outlineLevel="1">
      <c r="A39" s="164"/>
      <c r="B39" s="80" t="s">
        <v>65</v>
      </c>
      <c r="C39" s="327"/>
      <c r="D39" s="208"/>
      <c r="E39" s="151"/>
      <c r="F39" s="209"/>
      <c r="G39" s="271"/>
      <c r="H39" s="196"/>
      <c r="I39" s="52"/>
      <c r="J39" s="204"/>
      <c r="K39" s="271"/>
      <c r="L39" s="230" t="s">
        <v>83</v>
      </c>
    </row>
    <row r="40" spans="1:12" ht="12.75" outlineLevel="1">
      <c r="A40" s="161"/>
      <c r="B40" s="30" t="s">
        <v>16</v>
      </c>
      <c r="C40" s="169"/>
      <c r="D40" s="149"/>
      <c r="E40" s="38" t="str">
        <f>IF(D40&lt;&gt;1,"korda","kord")</f>
        <v>korda</v>
      </c>
      <c r="F40" s="202">
        <f>C39*C40</f>
        <v>0</v>
      </c>
      <c r="G40" s="275">
        <f>D40*F40</f>
        <v>0</v>
      </c>
      <c r="H40" s="210">
        <v>1</v>
      </c>
      <c r="I40" s="14" t="s">
        <v>9</v>
      </c>
      <c r="J40" s="142">
        <v>22.24</v>
      </c>
      <c r="K40" s="275">
        <f>H40*J40</f>
        <v>22.24</v>
      </c>
      <c r="L40" s="201"/>
    </row>
    <row r="41" spans="1:12" ht="12.75" outlineLevel="2">
      <c r="A41" s="164"/>
      <c r="B41" s="80" t="s">
        <v>65</v>
      </c>
      <c r="C41" s="173"/>
      <c r="D41" s="211"/>
      <c r="E41" s="152"/>
      <c r="F41" s="209"/>
      <c r="G41" s="298"/>
      <c r="H41" s="212"/>
      <c r="I41" s="57"/>
      <c r="J41" s="212"/>
      <c r="K41" s="298"/>
      <c r="L41" s="201"/>
    </row>
    <row r="42" spans="1:12" ht="12.75" outlineLevel="2">
      <c r="A42" s="263"/>
      <c r="B42" s="264" t="s">
        <v>16</v>
      </c>
      <c r="C42" s="172"/>
      <c r="D42" s="154"/>
      <c r="E42" s="38" t="str">
        <f>IF(D42&lt;&gt;1,"korda","kord")</f>
        <v>korda</v>
      </c>
      <c r="F42" s="205">
        <f>C41*C42</f>
        <v>0</v>
      </c>
      <c r="G42" s="299">
        <f>D42*F42</f>
        <v>0</v>
      </c>
      <c r="H42" s="213"/>
      <c r="I42" s="155"/>
      <c r="J42" s="213"/>
      <c r="K42" s="299"/>
      <c r="L42" s="201"/>
    </row>
    <row r="43" spans="1:12" ht="12.75">
      <c r="A43" s="84" t="s">
        <v>25</v>
      </c>
      <c r="B43" s="84"/>
      <c r="C43" s="71"/>
      <c r="D43" s="214"/>
      <c r="E43" s="156"/>
      <c r="F43" s="215"/>
      <c r="G43" s="300"/>
      <c r="H43" s="216"/>
      <c r="I43" s="156"/>
      <c r="J43" s="216"/>
      <c r="K43" s="300"/>
      <c r="L43" s="201"/>
    </row>
    <row r="44" spans="1:12" ht="12.75" outlineLevel="1">
      <c r="A44" s="164"/>
      <c r="B44" s="80" t="s">
        <v>65</v>
      </c>
      <c r="C44" s="327"/>
      <c r="D44" s="211"/>
      <c r="E44" s="152"/>
      <c r="F44" s="209"/>
      <c r="G44" s="298"/>
      <c r="H44" s="212"/>
      <c r="I44" s="57"/>
      <c r="J44" s="212"/>
      <c r="K44" s="298"/>
      <c r="L44" s="229" t="s">
        <v>79</v>
      </c>
    </row>
    <row r="45" spans="1:12" ht="12.75" outlineLevel="1">
      <c r="A45" s="161"/>
      <c r="B45" s="30" t="s">
        <v>16</v>
      </c>
      <c r="C45" s="169"/>
      <c r="D45" s="149"/>
      <c r="E45" s="38" t="str">
        <f>IF(D45&lt;&gt;1,"korda","kord")</f>
        <v>korda</v>
      </c>
      <c r="F45" s="202">
        <f>C44*C45</f>
        <v>0</v>
      </c>
      <c r="G45" s="275">
        <f>D45*F45</f>
        <v>0</v>
      </c>
      <c r="H45" s="210">
        <v>1</v>
      </c>
      <c r="I45" s="14" t="s">
        <v>9</v>
      </c>
      <c r="J45" s="223">
        <v>3.35</v>
      </c>
      <c r="K45" s="275">
        <f>H45*J45</f>
        <v>3.35</v>
      </c>
      <c r="L45" s="185"/>
    </row>
    <row r="46" spans="1:12" ht="12.75" outlineLevel="2">
      <c r="A46" s="164"/>
      <c r="B46" s="80" t="s">
        <v>65</v>
      </c>
      <c r="C46" s="173"/>
      <c r="D46" s="211"/>
      <c r="E46" s="152"/>
      <c r="F46" s="209"/>
      <c r="G46" s="298"/>
      <c r="H46" s="212"/>
      <c r="I46" s="57"/>
      <c r="J46" s="212"/>
      <c r="K46" s="298"/>
      <c r="L46" s="201"/>
    </row>
    <row r="47" spans="1:12" ht="12.75" outlineLevel="2">
      <c r="A47" s="161"/>
      <c r="B47" s="30" t="s">
        <v>16</v>
      </c>
      <c r="C47" s="169"/>
      <c r="D47" s="135"/>
      <c r="E47" s="38" t="str">
        <f>IF(D47&lt;&gt;1,"korda","kord")</f>
        <v>korda</v>
      </c>
      <c r="F47" s="217">
        <f>C46*C47</f>
        <v>0</v>
      </c>
      <c r="G47" s="275">
        <f>D47*F47</f>
        <v>0</v>
      </c>
      <c r="H47" s="210"/>
      <c r="I47" s="14"/>
      <c r="J47" s="210"/>
      <c r="K47" s="275"/>
      <c r="L47" s="201"/>
    </row>
    <row r="48" spans="1:12" ht="12" customHeight="1">
      <c r="A48" s="141" t="s">
        <v>26</v>
      </c>
      <c r="B48" s="141"/>
      <c r="C48" s="26"/>
      <c r="D48" s="218"/>
      <c r="E48" s="138"/>
      <c r="F48" s="219"/>
      <c r="G48" s="301"/>
      <c r="H48" s="220"/>
      <c r="I48" s="138"/>
      <c r="J48" s="220"/>
      <c r="K48" s="301"/>
      <c r="L48" s="221"/>
    </row>
    <row r="49" spans="1:12" ht="12.75" outlineLevel="1">
      <c r="A49" s="164"/>
      <c r="B49" s="80" t="s">
        <v>65</v>
      </c>
      <c r="C49" s="327"/>
      <c r="D49" s="258"/>
      <c r="E49" s="57"/>
      <c r="F49" s="209"/>
      <c r="G49" s="298"/>
      <c r="H49" s="212"/>
      <c r="I49" s="57"/>
      <c r="J49" s="212"/>
      <c r="K49" s="298"/>
      <c r="L49" s="231" t="s">
        <v>81</v>
      </c>
    </row>
    <row r="50" spans="1:12" ht="12.75" outlineLevel="1">
      <c r="A50" s="263"/>
      <c r="B50" s="264" t="s">
        <v>16</v>
      </c>
      <c r="C50" s="169"/>
      <c r="D50" s="149"/>
      <c r="E50" s="38" t="str">
        <f>IF(D50&lt;&gt;1,"korda","kord")</f>
        <v>korda</v>
      </c>
      <c r="F50" s="205">
        <f>C49*C50</f>
        <v>0</v>
      </c>
      <c r="G50" s="299">
        <f>D50*F50</f>
        <v>0</v>
      </c>
      <c r="H50" s="213">
        <v>1</v>
      </c>
      <c r="I50" s="155" t="s">
        <v>9</v>
      </c>
      <c r="J50" s="226">
        <v>5.76</v>
      </c>
      <c r="K50" s="299">
        <f>H50*J50</f>
        <v>5.76</v>
      </c>
      <c r="L50" s="201"/>
    </row>
    <row r="51" spans="1:12" ht="12.75">
      <c r="A51" s="265" t="s">
        <v>17</v>
      </c>
      <c r="B51" s="141"/>
      <c r="C51" s="26"/>
      <c r="D51" s="218"/>
      <c r="E51" s="138"/>
      <c r="F51" s="219"/>
      <c r="G51" s="301"/>
      <c r="H51" s="218"/>
      <c r="I51" s="138"/>
      <c r="J51" s="220"/>
      <c r="K51" s="301"/>
      <c r="L51" s="201"/>
    </row>
    <row r="52" spans="1:11" ht="12.75">
      <c r="A52" s="84" t="s">
        <v>7</v>
      </c>
      <c r="B52" s="84"/>
      <c r="C52" s="71"/>
      <c r="D52" s="259">
        <f>D5</f>
        <v>0</v>
      </c>
      <c r="E52" s="156" t="s">
        <v>35</v>
      </c>
      <c r="F52" s="260">
        <v>0</v>
      </c>
      <c r="G52" s="300">
        <f>D52*F52</f>
        <v>0</v>
      </c>
      <c r="H52" s="259">
        <f>H5</f>
        <v>0</v>
      </c>
      <c r="I52" s="156" t="s">
        <v>35</v>
      </c>
      <c r="J52" s="261"/>
      <c r="K52" s="300">
        <f>H52*J52</f>
        <v>0</v>
      </c>
    </row>
    <row r="53" spans="1:11" ht="12.75">
      <c r="A53" s="266" t="s">
        <v>39</v>
      </c>
      <c r="B53" s="30"/>
      <c r="C53" s="24"/>
      <c r="D53" s="134"/>
      <c r="E53" s="175"/>
      <c r="F53" s="174"/>
      <c r="G53" s="275">
        <f>D53*F53</f>
        <v>0</v>
      </c>
      <c r="H53" s="222"/>
      <c r="I53" s="14"/>
      <c r="J53" s="223"/>
      <c r="K53" s="275"/>
    </row>
    <row r="54" spans="1:11" ht="12.75">
      <c r="A54" s="267" t="s">
        <v>30</v>
      </c>
      <c r="B54" s="267"/>
      <c r="C54" s="65"/>
      <c r="D54" s="66"/>
      <c r="E54" s="67"/>
      <c r="F54" s="68"/>
      <c r="G54" s="276">
        <f>SUM(G15:G53)</f>
        <v>0</v>
      </c>
      <c r="H54" s="66"/>
      <c r="I54" s="67"/>
      <c r="J54" s="69"/>
      <c r="K54" s="276">
        <f>SUM(K15:K53)</f>
        <v>366.44</v>
      </c>
    </row>
    <row r="55" spans="1:11" ht="12.75">
      <c r="A55" s="436" t="s">
        <v>5</v>
      </c>
      <c r="B55" s="437"/>
      <c r="C55" s="437"/>
      <c r="D55" s="437"/>
      <c r="E55" s="437"/>
      <c r="F55" s="437"/>
      <c r="G55" s="325">
        <f>G13-G54</f>
        <v>0</v>
      </c>
      <c r="H55" s="448"/>
      <c r="I55" s="449"/>
      <c r="J55" s="449"/>
      <c r="K55" s="287">
        <f>K13-K54</f>
        <v>506.56</v>
      </c>
    </row>
    <row r="56" spans="1:12" ht="12.75" outlineLevel="1">
      <c r="A56" s="450" t="s">
        <v>36</v>
      </c>
      <c r="B56" s="450"/>
      <c r="C56" s="450"/>
      <c r="D56" s="450"/>
      <c r="E56" s="450"/>
      <c r="F56" s="451"/>
      <c r="G56" s="253"/>
      <c r="H56" s="288"/>
      <c r="I56" s="304"/>
      <c r="J56" s="305"/>
      <c r="K56" s="302"/>
      <c r="L56" s="179"/>
    </row>
    <row r="57" spans="1:11" ht="12.75" outlineLevel="1">
      <c r="A57" s="423" t="s">
        <v>67</v>
      </c>
      <c r="B57" s="424"/>
      <c r="C57" s="424"/>
      <c r="D57" s="424"/>
      <c r="E57" s="424"/>
      <c r="F57" s="425"/>
      <c r="G57" s="328"/>
      <c r="H57" s="277"/>
      <c r="I57" s="306"/>
      <c r="J57" s="307"/>
      <c r="K57" s="346">
        <v>59</v>
      </c>
    </row>
    <row r="58" spans="1:11" ht="12.75" outlineLevel="1">
      <c r="A58" s="438" t="s">
        <v>68</v>
      </c>
      <c r="B58" s="439"/>
      <c r="C58" s="439"/>
      <c r="D58" s="439"/>
      <c r="E58" s="439"/>
      <c r="F58" s="440"/>
      <c r="G58" s="328"/>
      <c r="H58" s="277"/>
      <c r="I58" s="306"/>
      <c r="J58" s="307"/>
      <c r="K58" s="346">
        <v>4.8</v>
      </c>
    </row>
    <row r="59" spans="1:11" ht="12.75" outlineLevel="1">
      <c r="A59" s="438" t="s">
        <v>69</v>
      </c>
      <c r="B59" s="439"/>
      <c r="C59" s="439"/>
      <c r="D59" s="439"/>
      <c r="E59" s="439"/>
      <c r="F59" s="440"/>
      <c r="G59" s="328"/>
      <c r="H59" s="277"/>
      <c r="I59" s="306"/>
      <c r="J59" s="307"/>
      <c r="K59" s="346">
        <v>36.4</v>
      </c>
    </row>
    <row r="60" spans="1:11" ht="12.75" outlineLevel="1">
      <c r="A60" s="438" t="s">
        <v>70</v>
      </c>
      <c r="B60" s="439"/>
      <c r="C60" s="439"/>
      <c r="D60" s="439"/>
      <c r="E60" s="439"/>
      <c r="F60" s="440"/>
      <c r="G60" s="328"/>
      <c r="H60" s="277"/>
      <c r="I60" s="306"/>
      <c r="J60" s="307"/>
      <c r="K60" s="346">
        <v>0</v>
      </c>
    </row>
    <row r="61" spans="1:11" ht="12.75" outlineLevel="1">
      <c r="A61" s="438" t="s">
        <v>60</v>
      </c>
      <c r="B61" s="439"/>
      <c r="C61" s="439"/>
      <c r="D61" s="439"/>
      <c r="E61" s="439"/>
      <c r="F61" s="440"/>
      <c r="G61" s="328"/>
      <c r="H61" s="277"/>
      <c r="I61" s="306"/>
      <c r="J61" s="307"/>
      <c r="K61" s="346">
        <v>4.6</v>
      </c>
    </row>
    <row r="62" spans="1:11" ht="12.75" outlineLevel="1">
      <c r="A62" s="438" t="s">
        <v>71</v>
      </c>
      <c r="B62" s="439"/>
      <c r="C62" s="439"/>
      <c r="D62" s="439"/>
      <c r="E62" s="439"/>
      <c r="F62" s="440"/>
      <c r="G62" s="328"/>
      <c r="H62" s="277"/>
      <c r="I62" s="306"/>
      <c r="J62" s="307"/>
      <c r="K62" s="346">
        <v>19.5</v>
      </c>
    </row>
    <row r="63" spans="1:11" ht="12.75" outlineLevel="1">
      <c r="A63" s="438" t="s">
        <v>72</v>
      </c>
      <c r="B63" s="439"/>
      <c r="C63" s="439"/>
      <c r="D63" s="439"/>
      <c r="E63" s="439"/>
      <c r="F63" s="440"/>
      <c r="G63" s="328"/>
      <c r="H63" s="277"/>
      <c r="I63" s="306"/>
      <c r="J63" s="307"/>
      <c r="K63" s="346">
        <v>10.5</v>
      </c>
    </row>
    <row r="64" spans="1:11" ht="12.75" outlineLevel="1">
      <c r="A64" s="438" t="s">
        <v>54</v>
      </c>
      <c r="B64" s="439"/>
      <c r="C64" s="439"/>
      <c r="D64" s="439"/>
      <c r="E64" s="439"/>
      <c r="F64" s="440"/>
      <c r="G64" s="328"/>
      <c r="H64" s="277"/>
      <c r="I64" s="306"/>
      <c r="J64" s="307"/>
      <c r="K64" s="346">
        <v>73.2</v>
      </c>
    </row>
    <row r="65" spans="1:11" ht="12.75" outlineLevel="1">
      <c r="A65" s="438" t="s">
        <v>55</v>
      </c>
      <c r="B65" s="439"/>
      <c r="C65" s="439"/>
      <c r="D65" s="439"/>
      <c r="E65" s="439"/>
      <c r="F65" s="440"/>
      <c r="G65" s="328"/>
      <c r="H65" s="277"/>
      <c r="I65" s="306"/>
      <c r="J65" s="307"/>
      <c r="K65" s="346">
        <v>24.8</v>
      </c>
    </row>
    <row r="66" spans="1:11" ht="12.75" customHeight="1" outlineLevel="1">
      <c r="A66" s="438" t="s">
        <v>61</v>
      </c>
      <c r="B66" s="439"/>
      <c r="C66" s="439"/>
      <c r="D66" s="439"/>
      <c r="E66" s="439"/>
      <c r="F66" s="440"/>
      <c r="G66" s="328"/>
      <c r="H66" s="277"/>
      <c r="I66" s="306"/>
      <c r="J66" s="307"/>
      <c r="K66" s="346">
        <v>75.6</v>
      </c>
    </row>
    <row r="67" spans="1:11" ht="12.75" outlineLevel="1">
      <c r="A67" s="438" t="s">
        <v>73</v>
      </c>
      <c r="B67" s="439"/>
      <c r="C67" s="439"/>
      <c r="D67" s="439"/>
      <c r="E67" s="439"/>
      <c r="F67" s="440"/>
      <c r="G67" s="328"/>
      <c r="H67" s="277"/>
      <c r="I67" s="306"/>
      <c r="J67" s="307"/>
      <c r="K67" s="346">
        <v>16.2</v>
      </c>
    </row>
    <row r="68" spans="1:11" ht="12.75" outlineLevel="1">
      <c r="A68" s="438" t="s">
        <v>74</v>
      </c>
      <c r="B68" s="439"/>
      <c r="C68" s="439"/>
      <c r="D68" s="439"/>
      <c r="E68" s="439"/>
      <c r="F68" s="440"/>
      <c r="G68" s="328"/>
      <c r="H68" s="277"/>
      <c r="I68" s="306"/>
      <c r="J68" s="307"/>
      <c r="K68" s="346">
        <v>0</v>
      </c>
    </row>
    <row r="69" spans="1:11" ht="12.75" customHeight="1" outlineLevel="1">
      <c r="A69" s="438" t="s">
        <v>75</v>
      </c>
      <c r="B69" s="439"/>
      <c r="C69" s="439"/>
      <c r="D69" s="439"/>
      <c r="E69" s="439"/>
      <c r="F69" s="440"/>
      <c r="G69" s="328"/>
      <c r="H69" s="277"/>
      <c r="I69" s="306"/>
      <c r="J69" s="307"/>
      <c r="K69" s="346">
        <v>0</v>
      </c>
    </row>
    <row r="70" spans="1:11" ht="12.75" outlineLevel="1">
      <c r="A70" s="438" t="s">
        <v>11</v>
      </c>
      <c r="B70" s="439"/>
      <c r="C70" s="439"/>
      <c r="D70" s="439"/>
      <c r="E70" s="439"/>
      <c r="F70" s="440"/>
      <c r="G70" s="328"/>
      <c r="H70" s="277"/>
      <c r="I70" s="306"/>
      <c r="J70" s="307"/>
      <c r="K70" s="346">
        <v>10</v>
      </c>
    </row>
    <row r="71" spans="1:11" ht="12.75" outlineLevel="1">
      <c r="A71" s="443"/>
      <c r="B71" s="444"/>
      <c r="C71" s="444"/>
      <c r="D71" s="444"/>
      <c r="E71" s="444"/>
      <c r="F71" s="445"/>
      <c r="G71" s="328"/>
      <c r="H71" s="277"/>
      <c r="I71" s="306"/>
      <c r="J71" s="307"/>
      <c r="K71" s="346"/>
    </row>
    <row r="72" spans="1:11" ht="12.75" customHeight="1" outlineLevel="1">
      <c r="A72" s="443"/>
      <c r="B72" s="444"/>
      <c r="C72" s="444"/>
      <c r="D72" s="444"/>
      <c r="E72" s="444"/>
      <c r="F72" s="445"/>
      <c r="G72" s="328"/>
      <c r="H72" s="277"/>
      <c r="I72" s="306"/>
      <c r="J72" s="307"/>
      <c r="K72" s="346"/>
    </row>
    <row r="73" spans="1:11" ht="12.75" outlineLevel="1">
      <c r="A73" s="443"/>
      <c r="B73" s="444"/>
      <c r="C73" s="444"/>
      <c r="D73" s="444"/>
      <c r="E73" s="444"/>
      <c r="F73" s="445"/>
      <c r="G73" s="328"/>
      <c r="H73" s="277"/>
      <c r="I73" s="306"/>
      <c r="J73" s="307"/>
      <c r="K73" s="346"/>
    </row>
    <row r="74" spans="1:11" ht="12.75" outlineLevel="1">
      <c r="A74" s="443"/>
      <c r="B74" s="444"/>
      <c r="C74" s="444"/>
      <c r="D74" s="444"/>
      <c r="E74" s="444"/>
      <c r="F74" s="445"/>
      <c r="G74" s="336"/>
      <c r="H74" s="303"/>
      <c r="I74" s="308"/>
      <c r="J74" s="309"/>
      <c r="K74" s="351"/>
    </row>
    <row r="75" spans="1:11" ht="12.75" outlineLevel="1">
      <c r="A75" s="443"/>
      <c r="B75" s="444"/>
      <c r="C75" s="444"/>
      <c r="D75" s="444"/>
      <c r="E75" s="444"/>
      <c r="F75" s="445"/>
      <c r="G75" s="329"/>
      <c r="H75" s="278"/>
      <c r="I75" s="310"/>
      <c r="J75" s="311"/>
      <c r="K75" s="347"/>
    </row>
    <row r="76" spans="1:11" ht="12.75" outlineLevel="1">
      <c r="A76" s="443"/>
      <c r="B76" s="444"/>
      <c r="C76" s="444"/>
      <c r="D76" s="444"/>
      <c r="E76" s="444"/>
      <c r="F76" s="445"/>
      <c r="G76" s="330"/>
      <c r="H76" s="63"/>
      <c r="I76" s="312"/>
      <c r="J76" s="313"/>
      <c r="K76" s="348"/>
    </row>
    <row r="77" spans="1:11" ht="12.75" outlineLevel="1">
      <c r="A77" s="446" t="s">
        <v>11</v>
      </c>
      <c r="B77" s="446"/>
      <c r="C77" s="446"/>
      <c r="D77" s="446"/>
      <c r="E77" s="446"/>
      <c r="F77" s="447"/>
      <c r="G77" s="331"/>
      <c r="H77" s="279"/>
      <c r="I77" s="314"/>
      <c r="J77" s="315"/>
      <c r="K77" s="349"/>
    </row>
    <row r="78" spans="1:11" ht="12.75">
      <c r="A78" s="435" t="s">
        <v>8</v>
      </c>
      <c r="B78" s="435"/>
      <c r="C78" s="435"/>
      <c r="D78" s="435"/>
      <c r="E78" s="435"/>
      <c r="F78" s="426"/>
      <c r="G78" s="337">
        <f>SUM(G57:G77)</f>
        <v>0</v>
      </c>
      <c r="H78" s="289"/>
      <c r="I78" s="316"/>
      <c r="J78" s="317"/>
      <c r="K78" s="290">
        <f>SUM(K57:K77)</f>
        <v>334.59999999999997</v>
      </c>
    </row>
    <row r="79" spans="1:11" ht="12.75">
      <c r="A79" s="436" t="s">
        <v>6</v>
      </c>
      <c r="B79" s="437"/>
      <c r="C79" s="437"/>
      <c r="D79" s="437"/>
      <c r="E79" s="437"/>
      <c r="F79" s="437"/>
      <c r="G79" s="338">
        <f>G55-G78</f>
        <v>0</v>
      </c>
      <c r="H79" s="291"/>
      <c r="I79" s="318"/>
      <c r="J79" s="319"/>
      <c r="K79" s="292">
        <f>K55-K78</f>
        <v>171.96000000000004</v>
      </c>
    </row>
    <row r="80" spans="1:11" ht="12.75">
      <c r="A80" s="224" t="s">
        <v>10</v>
      </c>
      <c r="B80" s="225"/>
      <c r="C80" s="225"/>
      <c r="D80" s="225"/>
      <c r="E80" s="225"/>
      <c r="F80" s="225"/>
      <c r="G80" s="339">
        <f>G54+G78</f>
        <v>0</v>
      </c>
      <c r="H80" s="293"/>
      <c r="I80" s="293"/>
      <c r="J80" s="293"/>
      <c r="K80" s="294">
        <f>K54+K78</f>
        <v>701.04</v>
      </c>
    </row>
    <row r="81" spans="1:11" ht="12.75">
      <c r="A81" s="441" t="s">
        <v>56</v>
      </c>
      <c r="B81" s="442"/>
      <c r="C81" s="442"/>
      <c r="D81" s="442"/>
      <c r="E81" s="442"/>
      <c r="F81" s="442"/>
      <c r="G81" s="352">
        <f>IF(D4=0,0,G80/(D4*1000))</f>
        <v>0</v>
      </c>
      <c r="H81" s="353"/>
      <c r="I81" s="353"/>
      <c r="J81" s="353"/>
      <c r="K81" s="354">
        <f>K80/(H4*1000)</f>
        <v>0.15578666666666666</v>
      </c>
    </row>
    <row r="83" s="280" customFormat="1" ht="12.75"/>
    <row r="84" s="280" customFormat="1" ht="12.75"/>
    <row r="85" s="280" customFormat="1" ht="12.75"/>
    <row r="86" s="280" customFormat="1" ht="12.75"/>
    <row r="87" s="280" customFormat="1" ht="12.75"/>
    <row r="88" s="280" customFormat="1" ht="12.75"/>
    <row r="89" s="280" customFormat="1" ht="12.75"/>
    <row r="90" s="280" customFormat="1" ht="12.75"/>
    <row r="91" s="280" customFormat="1" ht="12.75"/>
    <row r="92" s="280" customFormat="1" ht="12.75"/>
    <row r="93" s="280" customFormat="1" ht="12.75"/>
    <row r="94" s="280" customFormat="1" ht="12.75"/>
    <row r="95" s="280" customFormat="1" ht="12.75"/>
    <row r="96" s="280" customFormat="1" ht="12.75"/>
    <row r="97" s="280" customFormat="1" ht="12.75"/>
    <row r="98" s="280" customFormat="1" ht="12.75"/>
    <row r="99" s="280" customFormat="1" ht="12.75"/>
    <row r="100" s="280" customFormat="1" ht="12.75"/>
    <row r="101" s="280" customFormat="1" ht="12.75"/>
    <row r="102" s="280" customFormat="1" ht="12.75"/>
    <row r="103" s="280" customFormat="1" ht="12.75"/>
    <row r="104" s="280" customFormat="1" ht="12.75"/>
    <row r="105" s="280" customFormat="1" ht="12.75"/>
    <row r="106" s="280" customFormat="1" ht="12.75"/>
    <row r="107" s="280" customFormat="1" ht="12.75"/>
    <row r="108" s="280" customFormat="1" ht="12.75"/>
    <row r="109" s="280" customFormat="1" ht="12.75"/>
    <row r="110" s="280" customFormat="1" ht="12.75"/>
    <row r="111" s="280" customFormat="1" ht="12.75"/>
    <row r="112" s="280" customFormat="1" ht="12.75"/>
    <row r="113" s="280" customFormat="1" ht="12.75"/>
    <row r="114" s="280" customFormat="1" ht="12.75"/>
    <row r="115" s="280" customFormat="1" ht="12.75"/>
    <row r="116" s="280" customFormat="1" ht="12.75"/>
    <row r="117" s="280" customFormat="1" ht="12.75"/>
    <row r="118" s="280" customFormat="1" ht="12.75"/>
    <row r="119" s="280" customFormat="1" ht="12.75"/>
    <row r="120" s="280" customFormat="1" ht="12.75"/>
    <row r="121" s="280" customFormat="1" ht="12.75"/>
    <row r="122" s="280" customFormat="1" ht="12.75"/>
    <row r="123" s="280" customFormat="1" ht="12.75"/>
    <row r="124" s="280" customFormat="1" ht="12.75"/>
    <row r="125" s="280" customFormat="1" ht="12.75"/>
    <row r="126" s="280" customFormat="1" ht="12.75"/>
    <row r="127" s="280" customFormat="1" ht="12.75"/>
    <row r="128" s="280" customFormat="1" ht="12.75"/>
    <row r="129" s="280" customFormat="1" ht="12.75"/>
    <row r="130" s="280" customFormat="1" ht="12.75"/>
    <row r="131" s="280" customFormat="1" ht="12.75"/>
    <row r="132" s="280" customFormat="1" ht="12.75"/>
    <row r="133" s="280" customFormat="1" ht="12.75"/>
    <row r="134" s="280" customFormat="1" ht="12.75"/>
    <row r="135" s="280" customFormat="1" ht="12.75"/>
    <row r="136" s="280" customFormat="1" ht="12.75"/>
    <row r="137" s="280" customFormat="1" ht="12.75"/>
    <row r="138" s="280" customFormat="1" ht="12.75"/>
    <row r="139" s="280" customFormat="1" ht="12.75"/>
    <row r="140" s="280" customFormat="1" ht="12.75"/>
    <row r="141" s="280" customFormat="1" ht="12.75"/>
    <row r="142" s="280" customFormat="1" ht="12.75"/>
    <row r="143" s="280" customFormat="1" ht="12.75"/>
    <row r="144" s="280" customFormat="1" ht="12.75"/>
    <row r="145" s="280" customFormat="1" ht="12.75"/>
    <row r="146" s="280" customFormat="1" ht="12.75"/>
    <row r="147" s="280" customFormat="1" ht="12.75"/>
    <row r="148" s="280" customFormat="1" ht="12.75"/>
    <row r="149" s="280" customFormat="1" ht="12.75"/>
    <row r="150" s="280" customFormat="1" ht="12.75"/>
    <row r="151" s="280" customFormat="1" ht="12.75"/>
    <row r="152" s="280" customFormat="1" ht="12.75"/>
    <row r="153" s="280" customFormat="1" ht="12.75"/>
    <row r="154" s="280" customFormat="1" ht="12.75"/>
    <row r="155" s="280" customFormat="1" ht="12.75"/>
    <row r="156" s="280" customFormat="1" ht="12.75"/>
    <row r="157" s="280" customFormat="1" ht="12.75"/>
    <row r="158" s="280" customFormat="1" ht="12.75"/>
    <row r="159" s="280" customFormat="1" ht="12.75"/>
    <row r="160" s="280" customFormat="1" ht="12.75"/>
    <row r="161" s="280" customFormat="1" ht="12.75"/>
    <row r="162" s="280" customFormat="1" ht="12.75"/>
    <row r="163" s="280" customFormat="1" ht="12.75"/>
    <row r="164" s="280" customFormat="1" ht="12.75"/>
    <row r="165" s="280" customFormat="1" ht="12.75"/>
    <row r="166" s="280" customFormat="1" ht="12.75"/>
    <row r="167" s="280" customFormat="1" ht="12.75"/>
    <row r="168" s="280" customFormat="1" ht="12.75"/>
    <row r="169" s="280" customFormat="1" ht="12.75"/>
    <row r="170" s="280" customFormat="1" ht="12.75"/>
    <row r="171" s="280" customFormat="1" ht="12.75"/>
    <row r="172" s="280" customFormat="1" ht="12.75"/>
    <row r="173" s="280" customFormat="1" ht="12.75"/>
    <row r="174" s="280" customFormat="1" ht="12.75"/>
    <row r="175" s="280" customFormat="1" ht="12.75"/>
    <row r="176" s="280" customFormat="1" ht="12.75"/>
    <row r="177" s="280" customFormat="1" ht="12.75"/>
    <row r="178" s="280" customFormat="1" ht="12.75"/>
    <row r="179" s="280" customFormat="1" ht="12.75"/>
    <row r="180" s="280" customFormat="1" ht="12.75"/>
    <row r="181" s="280" customFormat="1" ht="12.75"/>
    <row r="182" s="280" customFormat="1" ht="12.75"/>
    <row r="183" s="280" customFormat="1" ht="12.75"/>
    <row r="184" s="280" customFormat="1" ht="12.75"/>
    <row r="185" s="280" customFormat="1" ht="12.75"/>
    <row r="186" s="280" customFormat="1" ht="12.75"/>
    <row r="187" s="280" customFormat="1" ht="12.75"/>
    <row r="188" s="280" customFormat="1" ht="12.75"/>
    <row r="189" s="280" customFormat="1" ht="12.75"/>
    <row r="190" s="280" customFormat="1" ht="12.75"/>
    <row r="191" s="280" customFormat="1" ht="12.75"/>
    <row r="192" s="280" customFormat="1" ht="12.75"/>
    <row r="193" s="280" customFormat="1" ht="12.75"/>
    <row r="194" s="280" customFormat="1" ht="12.75"/>
    <row r="195" s="280" customFormat="1" ht="12.75"/>
    <row r="196" s="280" customFormat="1" ht="12.75"/>
    <row r="197" s="280" customFormat="1" ht="12.75"/>
    <row r="198" s="280" customFormat="1" ht="12.75"/>
    <row r="199" s="280" customFormat="1" ht="12.75"/>
    <row r="200" s="280" customFormat="1" ht="12.75"/>
    <row r="201" s="280" customFormat="1" ht="12.75"/>
    <row r="202" s="280" customFormat="1" ht="12.75"/>
    <row r="203" s="280" customFormat="1" ht="12.75"/>
    <row r="204" s="280" customFormat="1" ht="12.75"/>
    <row r="205" s="280" customFormat="1" ht="12.75"/>
    <row r="206" s="280" customFormat="1" ht="12.75"/>
    <row r="207" s="280" customFormat="1" ht="12.75"/>
    <row r="208" s="280" customFormat="1" ht="12.75"/>
    <row r="209" s="280" customFormat="1" ht="12.75"/>
    <row r="210" s="280" customFormat="1" ht="12.75"/>
    <row r="211" s="280" customFormat="1" ht="12.75"/>
    <row r="212" s="280" customFormat="1" ht="12.75"/>
    <row r="213" s="280" customFormat="1" ht="12.75"/>
    <row r="214" s="280" customFormat="1" ht="12.75"/>
  </sheetData>
  <sheetProtection sheet="1"/>
  <mergeCells count="28">
    <mergeCell ref="D1:G1"/>
    <mergeCell ref="A67:F67"/>
    <mergeCell ref="A60:F60"/>
    <mergeCell ref="A61:F61"/>
    <mergeCell ref="A63:F63"/>
    <mergeCell ref="A57:F57"/>
    <mergeCell ref="A58:F58"/>
    <mergeCell ref="A64:F64"/>
    <mergeCell ref="A65:F65"/>
    <mergeCell ref="A66:F66"/>
    <mergeCell ref="A72:F72"/>
    <mergeCell ref="A70:F70"/>
    <mergeCell ref="A69:F69"/>
    <mergeCell ref="H55:J55"/>
    <mergeCell ref="A62:F62"/>
    <mergeCell ref="A59:F59"/>
    <mergeCell ref="A55:F55"/>
    <mergeCell ref="A56:F56"/>
    <mergeCell ref="A78:F78"/>
    <mergeCell ref="A79:F79"/>
    <mergeCell ref="A68:F68"/>
    <mergeCell ref="A81:F81"/>
    <mergeCell ref="A76:F76"/>
    <mergeCell ref="A73:F73"/>
    <mergeCell ref="A75:F75"/>
    <mergeCell ref="A74:F74"/>
    <mergeCell ref="A77:F77"/>
    <mergeCell ref="A71:F71"/>
  </mergeCells>
  <printOptions horizontalCentered="1"/>
  <pageMargins left="0.4724409448818898" right="0.5118110236220472" top="0.5118110236220472" bottom="0.4330708661417323" header="0.3937007874015748"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L81"/>
  <sheetViews>
    <sheetView showGridLines="0" showZeros="0" zoomScalePageLayoutView="0" workbookViewId="0" topLeftCell="A1">
      <selection activeCell="L30" sqref="L30"/>
    </sheetView>
  </sheetViews>
  <sheetFormatPr defaultColWidth="9.140625" defaultRowHeight="12.75" outlineLevelRow="2" outlineLevelCol="1"/>
  <cols>
    <col min="1" max="1" width="23.28125" style="177" customWidth="1"/>
    <col min="2" max="2" width="12.421875" style="177" customWidth="1" outlineLevel="1"/>
    <col min="3" max="3" width="9.57421875" style="177" customWidth="1" outlineLevel="1"/>
    <col min="4" max="4" width="9.140625" style="177" customWidth="1"/>
    <col min="5" max="5" width="7.8515625" style="177" customWidth="1"/>
    <col min="6" max="6" width="9.140625" style="177" customWidth="1"/>
    <col min="7" max="7" width="9.8515625" style="177" bestFit="1" customWidth="1"/>
    <col min="8" max="11" width="9.140625" style="280" customWidth="1"/>
    <col min="12" max="12" width="31.421875" style="177" customWidth="1"/>
    <col min="13" max="16384" width="9.140625" style="177" customWidth="1"/>
  </cols>
  <sheetData>
    <row r="1" spans="1:12" ht="30">
      <c r="A1" s="1" t="str">
        <f>'3,0 t-ha'!A1</f>
        <v>RUKIS</v>
      </c>
      <c r="B1" s="340" t="s">
        <v>44</v>
      </c>
      <c r="C1" s="341"/>
      <c r="D1" s="431">
        <v>2011</v>
      </c>
      <c r="E1" s="431"/>
      <c r="F1" s="431"/>
      <c r="G1" s="431"/>
      <c r="H1" s="342" t="s">
        <v>37</v>
      </c>
      <c r="I1" s="343" t="s">
        <v>77</v>
      </c>
      <c r="J1" s="344" t="s">
        <v>38</v>
      </c>
      <c r="K1" s="345"/>
      <c r="L1" s="176" t="s">
        <v>76</v>
      </c>
    </row>
    <row r="2" spans="1:11" ht="12.75">
      <c r="A2" s="15"/>
      <c r="B2" s="136"/>
      <c r="C2" s="136"/>
      <c r="D2" s="2"/>
      <c r="E2" s="3"/>
      <c r="F2" s="4" t="s">
        <v>63</v>
      </c>
      <c r="G2" s="5" t="s">
        <v>90</v>
      </c>
      <c r="H2" s="281"/>
      <c r="I2" s="282"/>
      <c r="J2" s="283" t="s">
        <v>62</v>
      </c>
      <c r="K2" s="284" t="s">
        <v>90</v>
      </c>
    </row>
    <row r="3" spans="1:11" ht="12.75">
      <c r="A3" s="18" t="s">
        <v>0</v>
      </c>
      <c r="B3" s="18"/>
      <c r="C3" s="18"/>
      <c r="D3" s="19"/>
      <c r="E3" s="20" t="s">
        <v>1</v>
      </c>
      <c r="F3" s="21"/>
      <c r="G3" s="22"/>
      <c r="H3" s="285"/>
      <c r="I3" s="20" t="s">
        <v>1</v>
      </c>
      <c r="J3" s="21"/>
      <c r="K3" s="22"/>
    </row>
    <row r="4" spans="1:11" ht="12.75">
      <c r="A4" s="58" t="s">
        <v>2</v>
      </c>
      <c r="B4" s="58"/>
      <c r="C4" s="58"/>
      <c r="D4" s="153"/>
      <c r="E4" s="61" t="s">
        <v>35</v>
      </c>
      <c r="F4" s="350"/>
      <c r="G4" s="271">
        <f>D4*F4</f>
        <v>0</v>
      </c>
      <c r="H4" s="178">
        <v>6</v>
      </c>
      <c r="I4" s="61" t="s">
        <v>35</v>
      </c>
      <c r="J4" s="270">
        <v>174</v>
      </c>
      <c r="K4" s="271">
        <f>J4*H4</f>
        <v>1044</v>
      </c>
    </row>
    <row r="5" spans="1:12" ht="12.75">
      <c r="A5" s="16" t="s">
        <v>3</v>
      </c>
      <c r="B5" s="262" t="s">
        <v>58</v>
      </c>
      <c r="C5" s="160"/>
      <c r="D5" s="142">
        <f>D4/1.6*(C5)</f>
        <v>0</v>
      </c>
      <c r="E5" s="31" t="s">
        <v>35</v>
      </c>
      <c r="F5" s="143"/>
      <c r="G5" s="272">
        <f>D5*F5</f>
        <v>0</v>
      </c>
      <c r="H5" s="144"/>
      <c r="I5" s="31" t="s">
        <v>35</v>
      </c>
      <c r="J5" s="145"/>
      <c r="K5" s="272">
        <f>H5*J5</f>
        <v>0</v>
      </c>
      <c r="L5" s="179"/>
    </row>
    <row r="6" spans="1:12" ht="12.75">
      <c r="A6" s="18" t="s">
        <v>20</v>
      </c>
      <c r="B6" s="139"/>
      <c r="C6" s="139"/>
      <c r="D6" s="32"/>
      <c r="E6" s="33"/>
      <c r="F6" s="21"/>
      <c r="G6" s="295"/>
      <c r="H6" s="34"/>
      <c r="I6" s="33"/>
      <c r="J6" s="21"/>
      <c r="K6" s="295"/>
      <c r="L6" s="179"/>
    </row>
    <row r="7" spans="1:12" ht="12.75">
      <c r="A7" s="157" t="s">
        <v>21</v>
      </c>
      <c r="B7" s="58"/>
      <c r="C7" s="58"/>
      <c r="D7" s="181"/>
      <c r="E7" s="182"/>
      <c r="F7" s="181"/>
      <c r="G7" s="320"/>
      <c r="H7" s="183"/>
      <c r="I7" s="184"/>
      <c r="J7" s="183"/>
      <c r="K7" s="271">
        <v>90</v>
      </c>
      <c r="L7" s="179"/>
    </row>
    <row r="8" spans="1:12" ht="12.75">
      <c r="A8" s="158"/>
      <c r="B8" s="16"/>
      <c r="C8" s="16"/>
      <c r="D8" s="186"/>
      <c r="E8" s="187"/>
      <c r="F8" s="186"/>
      <c r="G8" s="321"/>
      <c r="H8" s="188"/>
      <c r="I8" s="189"/>
      <c r="J8" s="188"/>
      <c r="K8" s="272"/>
      <c r="L8" s="179"/>
    </row>
    <row r="9" spans="1:12" ht="12.75">
      <c r="A9" s="157"/>
      <c r="B9" s="58"/>
      <c r="C9" s="58"/>
      <c r="D9" s="181"/>
      <c r="E9" s="182"/>
      <c r="F9" s="181"/>
      <c r="G9" s="320"/>
      <c r="H9" s="183"/>
      <c r="I9" s="184"/>
      <c r="J9" s="183"/>
      <c r="K9" s="271"/>
      <c r="L9" s="179"/>
    </row>
    <row r="10" spans="1:12" ht="12.75">
      <c r="A10" s="158"/>
      <c r="B10" s="16"/>
      <c r="C10" s="16"/>
      <c r="D10" s="186"/>
      <c r="E10" s="187"/>
      <c r="F10" s="186"/>
      <c r="G10" s="321"/>
      <c r="H10" s="188"/>
      <c r="I10" s="189"/>
      <c r="J10" s="188"/>
      <c r="K10" s="272"/>
      <c r="L10" s="179"/>
    </row>
    <row r="11" spans="1:12" ht="12.75">
      <c r="A11" s="157"/>
      <c r="B11" s="58"/>
      <c r="C11" s="58"/>
      <c r="D11" s="181"/>
      <c r="E11" s="182"/>
      <c r="F11" s="181"/>
      <c r="G11" s="320"/>
      <c r="H11" s="183"/>
      <c r="I11" s="184"/>
      <c r="J11" s="183"/>
      <c r="K11" s="271"/>
      <c r="L11" s="179"/>
    </row>
    <row r="12" spans="1:12" ht="12.75">
      <c r="A12" s="159"/>
      <c r="B12" s="140"/>
      <c r="C12" s="140"/>
      <c r="D12" s="190"/>
      <c r="E12" s="191"/>
      <c r="F12" s="190"/>
      <c r="G12" s="322"/>
      <c r="H12" s="192"/>
      <c r="I12" s="193"/>
      <c r="J12" s="192"/>
      <c r="K12" s="273"/>
      <c r="L12" s="179"/>
    </row>
    <row r="13" spans="1:12" ht="12.75">
      <c r="A13" s="137" t="s">
        <v>31</v>
      </c>
      <c r="B13" s="137"/>
      <c r="C13" s="137"/>
      <c r="D13" s="146"/>
      <c r="E13" s="37"/>
      <c r="F13" s="146"/>
      <c r="G13" s="274">
        <f>SUM(G4:G12)</f>
        <v>0</v>
      </c>
      <c r="H13" s="147"/>
      <c r="I13" s="37"/>
      <c r="J13" s="146"/>
      <c r="K13" s="274">
        <f>SUM(K4:K12)</f>
        <v>1134</v>
      </c>
      <c r="L13" s="179"/>
    </row>
    <row r="14" spans="1:12" ht="12.75">
      <c r="A14" s="246" t="s">
        <v>4</v>
      </c>
      <c r="B14" s="246"/>
      <c r="C14" s="23"/>
      <c r="D14" s="148"/>
      <c r="E14" s="33"/>
      <c r="F14" s="21"/>
      <c r="G14" s="295"/>
      <c r="H14" s="148"/>
      <c r="I14" s="33"/>
      <c r="J14" s="21"/>
      <c r="K14" s="295"/>
      <c r="L14" s="179"/>
    </row>
    <row r="15" spans="1:12" ht="12.75">
      <c r="A15" s="247" t="s">
        <v>34</v>
      </c>
      <c r="B15" s="16"/>
      <c r="C15" s="16"/>
      <c r="D15" s="243"/>
      <c r="E15" s="38" t="s">
        <v>13</v>
      </c>
      <c r="F15" s="244"/>
      <c r="G15" s="272">
        <f>D15*F15</f>
        <v>0</v>
      </c>
      <c r="H15" s="147">
        <v>200</v>
      </c>
      <c r="I15" s="38" t="s">
        <v>13</v>
      </c>
      <c r="J15" s="142">
        <v>0.3</v>
      </c>
      <c r="K15" s="272">
        <f>J15*H15</f>
        <v>60</v>
      </c>
      <c r="L15" s="179" t="s">
        <v>59</v>
      </c>
    </row>
    <row r="16" spans="1:12" ht="12.75">
      <c r="A16" s="248" t="s">
        <v>51</v>
      </c>
      <c r="B16" s="249" t="s">
        <v>52</v>
      </c>
      <c r="C16" s="114"/>
      <c r="D16" s="118">
        <f>TRUNC(ROUND(C16*D15/1000,2),2)</f>
        <v>0</v>
      </c>
      <c r="E16" s="232" t="s">
        <v>53</v>
      </c>
      <c r="F16" s="254"/>
      <c r="G16" s="296">
        <f>D16*F16</f>
        <v>0</v>
      </c>
      <c r="H16" s="233"/>
      <c r="I16" s="232"/>
      <c r="J16" s="234"/>
      <c r="K16" s="296">
        <f>H16*J16</f>
        <v>0</v>
      </c>
      <c r="L16" s="185"/>
    </row>
    <row r="17" spans="1:12" ht="12.75">
      <c r="A17" s="18" t="s">
        <v>18</v>
      </c>
      <c r="B17" s="16"/>
      <c r="C17" s="139"/>
      <c r="D17" s="146"/>
      <c r="E17" s="38"/>
      <c r="F17" s="146"/>
      <c r="G17" s="272"/>
      <c r="H17" s="147"/>
      <c r="I17" s="38"/>
      <c r="J17" s="146"/>
      <c r="K17" s="272"/>
      <c r="L17" s="179"/>
    </row>
    <row r="18" spans="1:12" ht="12.75" outlineLevel="1">
      <c r="A18" s="30" t="s">
        <v>15</v>
      </c>
      <c r="B18" s="16"/>
      <c r="C18" s="16"/>
      <c r="D18" s="146"/>
      <c r="E18" s="38"/>
      <c r="F18" s="146"/>
      <c r="G18" s="272"/>
      <c r="H18" s="147"/>
      <c r="I18" s="38"/>
      <c r="J18" s="146"/>
      <c r="K18" s="272"/>
      <c r="L18" s="179"/>
    </row>
    <row r="19" spans="1:12" ht="12.75" outlineLevel="1">
      <c r="A19" s="164"/>
      <c r="B19" s="80" t="s">
        <v>64</v>
      </c>
      <c r="C19" s="326"/>
      <c r="D19" s="163"/>
      <c r="E19" s="52" t="s">
        <v>13</v>
      </c>
      <c r="F19" s="268">
        <f>IF(A20="N",1,IF(A20="P",0.44,IF(A20="K",0.83,0)))</f>
        <v>1</v>
      </c>
      <c r="G19" s="271"/>
      <c r="H19" s="196">
        <v>400</v>
      </c>
      <c r="I19" s="52" t="s">
        <v>13</v>
      </c>
      <c r="J19" s="196"/>
      <c r="K19" s="271"/>
      <c r="L19" s="228" t="s">
        <v>82</v>
      </c>
    </row>
    <row r="20" spans="1:12" ht="12.75" outlineLevel="1">
      <c r="A20" s="165" t="s">
        <v>66</v>
      </c>
      <c r="B20" s="30" t="s">
        <v>14</v>
      </c>
      <c r="C20" s="161"/>
      <c r="D20" s="227">
        <f>TRUNC(ROUND((C20*F19*10)*D19/1000,0),0)</f>
        <v>0</v>
      </c>
      <c r="E20" s="14" t="s">
        <v>13</v>
      </c>
      <c r="F20" s="197">
        <f>IF(D20=0,0,IF(D20&gt;0,(C19/(C20*F19)/10)))</f>
        <v>0</v>
      </c>
      <c r="G20" s="275">
        <f>D20*F20</f>
        <v>0</v>
      </c>
      <c r="H20" s="145">
        <v>136</v>
      </c>
      <c r="I20" s="52" t="s">
        <v>13</v>
      </c>
      <c r="J20" s="142">
        <v>0.96</v>
      </c>
      <c r="K20" s="272">
        <v>130</v>
      </c>
      <c r="L20" s="179" t="s">
        <v>57</v>
      </c>
    </row>
    <row r="21" spans="1:12" ht="12.75" outlineLevel="2">
      <c r="A21" s="164"/>
      <c r="B21" s="80" t="s">
        <v>22</v>
      </c>
      <c r="C21" s="326"/>
      <c r="D21" s="163"/>
      <c r="E21" s="57" t="s">
        <v>13</v>
      </c>
      <c r="F21" s="269">
        <f>IF(A22="N",1,IF(A22="P",0.44,IF(A22="K",0.83,0)))</f>
        <v>0</v>
      </c>
      <c r="G21" s="298"/>
      <c r="H21" s="198"/>
      <c r="I21" s="52"/>
      <c r="J21" s="196"/>
      <c r="K21" s="271"/>
      <c r="L21" s="179" t="s">
        <v>32</v>
      </c>
    </row>
    <row r="22" spans="1:12" ht="12.75" outlineLevel="2">
      <c r="A22" s="166"/>
      <c r="B22" s="81" t="s">
        <v>14</v>
      </c>
      <c r="C22" s="162"/>
      <c r="D22" s="197">
        <f>TRUNC(ROUND((C22*F21*10)*D21/1000,0),0)</f>
        <v>0</v>
      </c>
      <c r="E22" s="14" t="s">
        <v>13</v>
      </c>
      <c r="F22" s="197">
        <f>IF(D22=0,0,IF(D22&gt;0,(C21/(C22*F21)/10)))</f>
        <v>0</v>
      </c>
      <c r="G22" s="323">
        <f>D22*F22</f>
        <v>0</v>
      </c>
      <c r="H22" s="199"/>
      <c r="I22" s="37"/>
      <c r="J22" s="199"/>
      <c r="K22" s="273"/>
      <c r="L22" s="179" t="s">
        <v>33</v>
      </c>
    </row>
    <row r="23" spans="1:12" ht="12.75">
      <c r="A23" s="141" t="s">
        <v>12</v>
      </c>
      <c r="B23" s="141"/>
      <c r="C23" s="26"/>
      <c r="D23" s="148"/>
      <c r="E23" s="33"/>
      <c r="F23" s="21"/>
      <c r="G23" s="295"/>
      <c r="H23" s="148"/>
      <c r="I23" s="33"/>
      <c r="J23" s="21"/>
      <c r="K23" s="295"/>
      <c r="L23" s="235"/>
    </row>
    <row r="24" spans="1:12" ht="12.75">
      <c r="A24" s="164"/>
      <c r="B24" s="80" t="s">
        <v>64</v>
      </c>
      <c r="C24" s="326"/>
      <c r="D24" s="163"/>
      <c r="E24" s="52" t="s">
        <v>13</v>
      </c>
      <c r="F24" s="196"/>
      <c r="G24" s="271"/>
      <c r="H24" s="198">
        <v>500</v>
      </c>
      <c r="I24" s="52" t="s">
        <v>13</v>
      </c>
      <c r="J24" s="196"/>
      <c r="K24" s="271"/>
      <c r="L24" s="235"/>
    </row>
    <row r="25" spans="1:12" ht="12.75">
      <c r="A25" s="251" t="s">
        <v>27</v>
      </c>
      <c r="B25" s="30" t="s">
        <v>14</v>
      </c>
      <c r="C25" s="168"/>
      <c r="D25" s="198">
        <f>TRUNC(ROUND((C25*10)*$D$24/1000,0),0)</f>
        <v>0</v>
      </c>
      <c r="E25" s="38" t="s">
        <v>13</v>
      </c>
      <c r="F25" s="200">
        <f>IF(D25=0,0,IF(D25&gt;0,TRUNC(ROUND(($C$24/(($C$25*10)+($C$26*4.4)+($C$27*8.3))),2),2)))</f>
        <v>0</v>
      </c>
      <c r="G25" s="272">
        <f>D25*F25</f>
        <v>0</v>
      </c>
      <c r="H25" s="147">
        <v>35</v>
      </c>
      <c r="I25" s="38" t="s">
        <v>13</v>
      </c>
      <c r="J25" s="200">
        <v>1.26</v>
      </c>
      <c r="K25" s="272">
        <f>J25*H25</f>
        <v>44.1</v>
      </c>
      <c r="L25" s="179" t="s">
        <v>78</v>
      </c>
    </row>
    <row r="26" spans="1:12" ht="12.75">
      <c r="A26" s="80" t="s">
        <v>28</v>
      </c>
      <c r="B26" s="80" t="s">
        <v>14</v>
      </c>
      <c r="C26" s="167"/>
      <c r="D26" s="198">
        <f>TRUNC(ROUND((C26*4.4)*$D$24/1000,0),0)</f>
        <v>0</v>
      </c>
      <c r="E26" s="52" t="s">
        <v>13</v>
      </c>
      <c r="F26" s="200">
        <f>IF(D26=0,0,IF(D26&gt;0,TRUNC(ROUND(($C$24/(($C$25*10)+($C$26*4.4)+($C$27*8.3))),2),2)))</f>
        <v>0</v>
      </c>
      <c r="G26" s="271">
        <f>D26*F26</f>
        <v>0</v>
      </c>
      <c r="H26" s="198">
        <v>26</v>
      </c>
      <c r="I26" s="52" t="s">
        <v>13</v>
      </c>
      <c r="J26" s="200">
        <v>1.26</v>
      </c>
      <c r="K26" s="271">
        <f>J26*H26</f>
        <v>32.76</v>
      </c>
      <c r="L26" s="180"/>
    </row>
    <row r="27" spans="1:11" ht="12.75">
      <c r="A27" s="30" t="s">
        <v>29</v>
      </c>
      <c r="B27" s="30" t="s">
        <v>14</v>
      </c>
      <c r="C27" s="169"/>
      <c r="D27" s="237">
        <f>TRUNC(ROUND((C27*8.3)*$D$24/1000,0),0)</f>
        <v>0</v>
      </c>
      <c r="E27" s="38" t="s">
        <v>13</v>
      </c>
      <c r="F27" s="200">
        <f>IF(D27=0,0,IF(D27&gt;0,TRUNC(ROUND(($C$24/(($C$25*10)+($C$26*4.4)+($C$27*8.3))),2),2)))</f>
        <v>0</v>
      </c>
      <c r="G27" s="272">
        <f>D27*F27</f>
        <v>0</v>
      </c>
      <c r="H27" s="147">
        <v>104</v>
      </c>
      <c r="I27" s="38" t="s">
        <v>13</v>
      </c>
      <c r="J27" s="200">
        <v>1.26</v>
      </c>
      <c r="K27" s="272">
        <f>J27*H27</f>
        <v>131.04</v>
      </c>
    </row>
    <row r="28" spans="1:12" ht="12.75" outlineLevel="1">
      <c r="A28" s="164"/>
      <c r="B28" s="80" t="s">
        <v>64</v>
      </c>
      <c r="C28" s="326"/>
      <c r="D28" s="163"/>
      <c r="E28" s="52" t="s">
        <v>13</v>
      </c>
      <c r="F28" s="196"/>
      <c r="G28" s="271"/>
      <c r="H28" s="198"/>
      <c r="I28" s="52"/>
      <c r="J28" s="196"/>
      <c r="K28" s="271"/>
      <c r="L28" s="235"/>
    </row>
    <row r="29" spans="1:12" ht="12.75" outlineLevel="1">
      <c r="A29" s="251" t="s">
        <v>27</v>
      </c>
      <c r="B29" s="30" t="s">
        <v>14</v>
      </c>
      <c r="C29" s="168"/>
      <c r="D29" s="198">
        <f>TRUNC(ROUND((C29*10)*$D$28/1000,0),0)</f>
        <v>0</v>
      </c>
      <c r="E29" s="38" t="s">
        <v>13</v>
      </c>
      <c r="F29" s="200">
        <f>IF(D29=0,0,IF(D29&gt;0,TRUNC(ROUND(($C$28/(($C$29*10)+($C$30*4.4)+($C$31*8.3))),2),2)))</f>
        <v>0</v>
      </c>
      <c r="G29" s="271">
        <f>D29*F29</f>
        <v>0</v>
      </c>
      <c r="H29" s="147"/>
      <c r="I29" s="38"/>
      <c r="J29" s="142"/>
      <c r="K29" s="272"/>
      <c r="L29" s="235"/>
    </row>
    <row r="30" spans="1:12" ht="12.75" outlineLevel="1">
      <c r="A30" s="80" t="s">
        <v>28</v>
      </c>
      <c r="B30" s="80" t="s">
        <v>14</v>
      </c>
      <c r="C30" s="167"/>
      <c r="D30" s="198">
        <f>TRUNC(ROUND((C30*4.4)*$D$28/1000,0),0)</f>
        <v>0</v>
      </c>
      <c r="E30" s="52" t="s">
        <v>13</v>
      </c>
      <c r="F30" s="200">
        <f>IF(D30=0,0,IF(D30&gt;0,TRUNC(ROUND(($C$28/(($C$29*10)+($C$30*4.4)+($C$31*8.3))),2),2)))</f>
        <v>0</v>
      </c>
      <c r="G30" s="324">
        <f>D30*F30</f>
        <v>0</v>
      </c>
      <c r="H30" s="198"/>
      <c r="I30" s="52"/>
      <c r="J30" s="200"/>
      <c r="K30" s="271"/>
      <c r="L30" s="235"/>
    </row>
    <row r="31" spans="1:11" ht="12.75" outlineLevel="1">
      <c r="A31" s="30" t="s">
        <v>29</v>
      </c>
      <c r="B31" s="81" t="s">
        <v>14</v>
      </c>
      <c r="C31" s="170"/>
      <c r="D31" s="237">
        <f>TRUNC(ROUND((C31*8.3)*$D$28/1000,0),0)</f>
        <v>0</v>
      </c>
      <c r="E31" s="37" t="s">
        <v>13</v>
      </c>
      <c r="F31" s="200">
        <f>IF(D31=0,0,IF(D31&gt;0,TRUNC(ROUND(($C$28/(($C$29*10)+($C$30*4.4)+($C$31*8.3))),2),2)))</f>
        <v>0</v>
      </c>
      <c r="G31" s="272">
        <f>D31*F31</f>
        <v>0</v>
      </c>
      <c r="H31" s="194"/>
      <c r="I31" s="37"/>
      <c r="J31" s="195"/>
      <c r="K31" s="273"/>
    </row>
    <row r="32" spans="1:11" ht="12.75">
      <c r="A32" s="18" t="s">
        <v>19</v>
      </c>
      <c r="B32" s="141"/>
      <c r="C32" s="26"/>
      <c r="D32" s="148"/>
      <c r="E32" s="33"/>
      <c r="F32" s="21"/>
      <c r="G32" s="295" t="s">
        <v>1</v>
      </c>
      <c r="H32" s="148"/>
      <c r="I32" s="33"/>
      <c r="J32" s="21"/>
      <c r="K32" s="295"/>
    </row>
    <row r="33" spans="1:11" ht="12.75">
      <c r="A33" s="30" t="s">
        <v>23</v>
      </c>
      <c r="B33" s="30"/>
      <c r="C33" s="24"/>
      <c r="D33" s="147"/>
      <c r="E33" s="38"/>
      <c r="F33" s="146"/>
      <c r="G33" s="272"/>
      <c r="H33" s="147"/>
      <c r="I33" s="38"/>
      <c r="J33" s="145"/>
      <c r="K33" s="272"/>
    </row>
    <row r="34" spans="1:12" ht="12.75">
      <c r="A34" s="164"/>
      <c r="B34" s="80" t="s">
        <v>65</v>
      </c>
      <c r="C34" s="327"/>
      <c r="D34" s="198"/>
      <c r="E34" s="52"/>
      <c r="F34" s="196"/>
      <c r="G34" s="271"/>
      <c r="H34" s="181"/>
      <c r="I34" s="52"/>
      <c r="J34" s="181"/>
      <c r="K34" s="297"/>
      <c r="L34" s="229" t="s">
        <v>80</v>
      </c>
    </row>
    <row r="35" spans="1:11" ht="12.75">
      <c r="A35" s="161"/>
      <c r="B35" s="30" t="s">
        <v>16</v>
      </c>
      <c r="C35" s="169"/>
      <c r="D35" s="149"/>
      <c r="E35" s="38" t="str">
        <f>IF(D35&lt;&gt;1,"korda","kord")</f>
        <v>korda</v>
      </c>
      <c r="F35" s="202">
        <f>C34*C35</f>
        <v>0</v>
      </c>
      <c r="G35" s="272">
        <f>D35*F35</f>
        <v>0</v>
      </c>
      <c r="H35" s="147">
        <v>1</v>
      </c>
      <c r="I35" s="38" t="str">
        <f>IF(H35&gt;1,"korda","kord")</f>
        <v>kord</v>
      </c>
      <c r="J35" s="142">
        <v>11.27</v>
      </c>
      <c r="K35" s="272">
        <f>J35*H35</f>
        <v>11.27</v>
      </c>
    </row>
    <row r="36" spans="1:12" ht="12.75" outlineLevel="1">
      <c r="A36" s="164"/>
      <c r="B36" s="80" t="s">
        <v>65</v>
      </c>
      <c r="C36" s="167"/>
      <c r="D36" s="198"/>
      <c r="E36" s="52"/>
      <c r="F36" s="203"/>
      <c r="G36" s="271"/>
      <c r="H36" s="196"/>
      <c r="I36" s="52"/>
      <c r="J36" s="204"/>
      <c r="K36" s="271"/>
      <c r="L36" s="201"/>
    </row>
    <row r="37" spans="1:12" ht="12.75" outlineLevel="1">
      <c r="A37" s="162"/>
      <c r="B37" s="81" t="s">
        <v>16</v>
      </c>
      <c r="C37" s="171"/>
      <c r="D37" s="150"/>
      <c r="E37" s="38" t="str">
        <f>IF(D37&lt;&gt;1,"korda","kord")</f>
        <v>korda</v>
      </c>
      <c r="F37" s="205">
        <f>C36*C37</f>
        <v>0</v>
      </c>
      <c r="G37" s="272">
        <f>D37*F37</f>
        <v>0</v>
      </c>
      <c r="H37" s="199"/>
      <c r="I37" s="37"/>
      <c r="J37" s="206"/>
      <c r="K37" s="273"/>
      <c r="L37" s="201"/>
    </row>
    <row r="38" spans="1:12" ht="12.75">
      <c r="A38" s="141" t="s">
        <v>24</v>
      </c>
      <c r="B38" s="141"/>
      <c r="C38" s="26"/>
      <c r="D38" s="148"/>
      <c r="E38" s="33"/>
      <c r="F38" s="202"/>
      <c r="G38" s="295"/>
      <c r="H38" s="21"/>
      <c r="I38" s="33"/>
      <c r="J38" s="207"/>
      <c r="K38" s="295"/>
      <c r="L38" s="201"/>
    </row>
    <row r="39" spans="1:12" ht="12.75" outlineLevel="1">
      <c r="A39" s="164"/>
      <c r="B39" s="80" t="s">
        <v>65</v>
      </c>
      <c r="C39" s="327"/>
      <c r="D39" s="208"/>
      <c r="E39" s="151"/>
      <c r="F39" s="209"/>
      <c r="G39" s="271"/>
      <c r="H39" s="196"/>
      <c r="I39" s="52"/>
      <c r="J39" s="204"/>
      <c r="K39" s="271"/>
      <c r="L39" s="230" t="s">
        <v>83</v>
      </c>
    </row>
    <row r="40" spans="1:12" ht="12.75" outlineLevel="1">
      <c r="A40" s="161"/>
      <c r="B40" s="30" t="s">
        <v>16</v>
      </c>
      <c r="C40" s="169"/>
      <c r="D40" s="149"/>
      <c r="E40" s="38" t="str">
        <f>IF(D40&lt;&gt;1,"korda","kord")</f>
        <v>korda</v>
      </c>
      <c r="F40" s="202">
        <f>C39*C40</f>
        <v>0</v>
      </c>
      <c r="G40" s="275">
        <f>D40*F40</f>
        <v>0</v>
      </c>
      <c r="H40" s="210">
        <v>1</v>
      </c>
      <c r="I40" s="14" t="s">
        <v>9</v>
      </c>
      <c r="J40" s="245">
        <v>22.24</v>
      </c>
      <c r="K40" s="275">
        <f>H40*J40</f>
        <v>22.24</v>
      </c>
      <c r="L40" s="201"/>
    </row>
    <row r="41" spans="1:12" ht="12.75" outlineLevel="2">
      <c r="A41" s="164"/>
      <c r="B41" s="80" t="s">
        <v>65</v>
      </c>
      <c r="C41" s="173"/>
      <c r="D41" s="211"/>
      <c r="E41" s="152"/>
      <c r="F41" s="209"/>
      <c r="G41" s="298"/>
      <c r="H41" s="212"/>
      <c r="I41" s="57"/>
      <c r="J41" s="238"/>
      <c r="K41" s="298"/>
      <c r="L41" s="201"/>
    </row>
    <row r="42" spans="1:12" ht="12.75" outlineLevel="2">
      <c r="A42" s="263"/>
      <c r="B42" s="264" t="s">
        <v>16</v>
      </c>
      <c r="C42" s="172"/>
      <c r="D42" s="154"/>
      <c r="E42" s="38" t="str">
        <f>IF(D42&lt;&gt;1,"korda","kord")</f>
        <v>korda</v>
      </c>
      <c r="F42" s="205">
        <f>C41*C42</f>
        <v>0</v>
      </c>
      <c r="G42" s="299">
        <f>D42*F42</f>
        <v>0</v>
      </c>
      <c r="H42" s="213"/>
      <c r="I42" s="155"/>
      <c r="J42" s="239"/>
      <c r="K42" s="299"/>
      <c r="L42" s="201"/>
    </row>
    <row r="43" spans="1:12" ht="12.75">
      <c r="A43" s="84" t="s">
        <v>25</v>
      </c>
      <c r="B43" s="84"/>
      <c r="C43" s="71"/>
      <c r="D43" s="214"/>
      <c r="E43" s="156"/>
      <c r="F43" s="215"/>
      <c r="G43" s="300"/>
      <c r="H43" s="216"/>
      <c r="I43" s="156"/>
      <c r="J43" s="240"/>
      <c r="K43" s="300"/>
      <c r="L43" s="201"/>
    </row>
    <row r="44" spans="1:12" ht="12.75" outlineLevel="1">
      <c r="A44" s="164"/>
      <c r="B44" s="80" t="s">
        <v>65</v>
      </c>
      <c r="C44" s="327"/>
      <c r="D44" s="211"/>
      <c r="E44" s="152"/>
      <c r="F44" s="209"/>
      <c r="G44" s="298"/>
      <c r="H44" s="212"/>
      <c r="I44" s="57"/>
      <c r="J44" s="238"/>
      <c r="K44" s="298"/>
      <c r="L44" s="229" t="s">
        <v>79</v>
      </c>
    </row>
    <row r="45" spans="1:12" ht="12.75" outlineLevel="1">
      <c r="A45" s="161"/>
      <c r="B45" s="30" t="s">
        <v>16</v>
      </c>
      <c r="C45" s="169"/>
      <c r="D45" s="149"/>
      <c r="E45" s="38" t="str">
        <f>IF(D45&lt;&gt;1,"korda","kord")</f>
        <v>korda</v>
      </c>
      <c r="F45" s="202">
        <f>C44*C45</f>
        <v>0</v>
      </c>
      <c r="G45" s="275">
        <f>D45*F45</f>
        <v>0</v>
      </c>
      <c r="H45" s="210">
        <v>1</v>
      </c>
      <c r="I45" s="14" t="s">
        <v>9</v>
      </c>
      <c r="J45" s="223">
        <v>3.35</v>
      </c>
      <c r="K45" s="275">
        <f>H45*J45</f>
        <v>3.35</v>
      </c>
      <c r="L45" s="185"/>
    </row>
    <row r="46" spans="1:12" ht="12.75" outlineLevel="2">
      <c r="A46" s="164"/>
      <c r="B46" s="80" t="s">
        <v>65</v>
      </c>
      <c r="C46" s="173"/>
      <c r="D46" s="211"/>
      <c r="E46" s="152"/>
      <c r="F46" s="209"/>
      <c r="G46" s="298"/>
      <c r="H46" s="212"/>
      <c r="I46" s="57"/>
      <c r="J46" s="238"/>
      <c r="K46" s="298"/>
      <c r="L46" s="201"/>
    </row>
    <row r="47" spans="1:12" ht="12.75" outlineLevel="2">
      <c r="A47" s="161"/>
      <c r="B47" s="30" t="s">
        <v>16</v>
      </c>
      <c r="C47" s="169"/>
      <c r="D47" s="135"/>
      <c r="E47" s="38" t="str">
        <f>IF(D47&lt;&gt;1,"korda","kord")</f>
        <v>korda</v>
      </c>
      <c r="F47" s="217">
        <f>C46*C47</f>
        <v>0</v>
      </c>
      <c r="G47" s="275">
        <f>D47*F47</f>
        <v>0</v>
      </c>
      <c r="H47" s="210"/>
      <c r="I47" s="14"/>
      <c r="J47" s="241"/>
      <c r="K47" s="275"/>
      <c r="L47" s="201"/>
    </row>
    <row r="48" spans="1:12" ht="12" customHeight="1">
      <c r="A48" s="141" t="s">
        <v>26</v>
      </c>
      <c r="B48" s="141"/>
      <c r="C48" s="26"/>
      <c r="D48" s="218"/>
      <c r="E48" s="138"/>
      <c r="F48" s="219"/>
      <c r="G48" s="301"/>
      <c r="H48" s="220"/>
      <c r="I48" s="138"/>
      <c r="J48" s="242"/>
      <c r="K48" s="301"/>
      <c r="L48" s="221"/>
    </row>
    <row r="49" spans="1:12" ht="12.75" outlineLevel="1">
      <c r="A49" s="164"/>
      <c r="B49" s="80" t="s">
        <v>65</v>
      </c>
      <c r="C49" s="327"/>
      <c r="D49" s="258"/>
      <c r="E49" s="57"/>
      <c r="F49" s="209"/>
      <c r="G49" s="298"/>
      <c r="H49" s="212"/>
      <c r="I49" s="57"/>
      <c r="J49" s="238"/>
      <c r="K49" s="298"/>
      <c r="L49" s="231" t="s">
        <v>81</v>
      </c>
    </row>
    <row r="50" spans="1:12" ht="12.75" outlineLevel="1">
      <c r="A50" s="263"/>
      <c r="B50" s="264" t="s">
        <v>16</v>
      </c>
      <c r="C50" s="169"/>
      <c r="D50" s="149"/>
      <c r="E50" s="38" t="str">
        <f>IF(D50&lt;&gt;1,"korda","kord")</f>
        <v>korda</v>
      </c>
      <c r="F50" s="205">
        <f>C49*C50</f>
        <v>0</v>
      </c>
      <c r="G50" s="299">
        <f>D50*F50</f>
        <v>0</v>
      </c>
      <c r="H50" s="213">
        <v>1</v>
      </c>
      <c r="I50" s="155" t="s">
        <v>9</v>
      </c>
      <c r="J50" s="226">
        <v>5.76</v>
      </c>
      <c r="K50" s="299">
        <f>H50*J50</f>
        <v>5.76</v>
      </c>
      <c r="L50" s="201"/>
    </row>
    <row r="51" spans="1:12" ht="12.75">
      <c r="A51" s="265" t="s">
        <v>17</v>
      </c>
      <c r="B51" s="141"/>
      <c r="C51" s="26"/>
      <c r="D51" s="218"/>
      <c r="E51" s="138"/>
      <c r="F51" s="219"/>
      <c r="G51" s="301"/>
      <c r="H51" s="218"/>
      <c r="I51" s="138"/>
      <c r="J51" s="220"/>
      <c r="K51" s="301"/>
      <c r="L51" s="201"/>
    </row>
    <row r="52" spans="1:11" ht="12.75">
      <c r="A52" s="80" t="s">
        <v>7</v>
      </c>
      <c r="B52" s="80"/>
      <c r="C52" s="50"/>
      <c r="D52" s="255">
        <f>D5</f>
        <v>0</v>
      </c>
      <c r="E52" s="57" t="s">
        <v>35</v>
      </c>
      <c r="F52" s="256">
        <v>0</v>
      </c>
      <c r="G52" s="298">
        <f>D52*F52</f>
        <v>0</v>
      </c>
      <c r="H52" s="255">
        <f>H5</f>
        <v>0</v>
      </c>
      <c r="I52" s="57" t="s">
        <v>35</v>
      </c>
      <c r="J52" s="257"/>
      <c r="K52" s="298">
        <f>H52*J52</f>
        <v>0</v>
      </c>
    </row>
    <row r="53" spans="1:11" ht="12.75">
      <c r="A53" s="266" t="s">
        <v>39</v>
      </c>
      <c r="B53" s="30"/>
      <c r="C53" s="24"/>
      <c r="D53" s="134"/>
      <c r="E53" s="175"/>
      <c r="F53" s="174"/>
      <c r="G53" s="275">
        <f>D53*F53</f>
        <v>0</v>
      </c>
      <c r="H53" s="222"/>
      <c r="I53" s="14"/>
      <c r="J53" s="223"/>
      <c r="K53" s="275"/>
    </row>
    <row r="54" spans="1:11" ht="12.75">
      <c r="A54" s="267" t="s">
        <v>30</v>
      </c>
      <c r="B54" s="267"/>
      <c r="C54" s="65"/>
      <c r="D54" s="66"/>
      <c r="E54" s="67"/>
      <c r="F54" s="68"/>
      <c r="G54" s="276">
        <f>SUM(G15:G53)</f>
        <v>0</v>
      </c>
      <c r="H54" s="66"/>
      <c r="I54" s="67"/>
      <c r="J54" s="69"/>
      <c r="K54" s="276">
        <f>SUM(K15:K53)</f>
        <v>440.52</v>
      </c>
    </row>
    <row r="55" spans="1:11" ht="12.75">
      <c r="A55" s="436" t="s">
        <v>5</v>
      </c>
      <c r="B55" s="437"/>
      <c r="C55" s="437"/>
      <c r="D55" s="437"/>
      <c r="E55" s="437"/>
      <c r="F55" s="437"/>
      <c r="G55" s="325">
        <f>G13-G54</f>
        <v>0</v>
      </c>
      <c r="H55" s="448"/>
      <c r="I55" s="449"/>
      <c r="J55" s="449"/>
      <c r="K55" s="287">
        <f>K13-K54</f>
        <v>693.48</v>
      </c>
    </row>
    <row r="56" spans="1:12" ht="12.75" outlineLevel="1">
      <c r="A56" s="450" t="s">
        <v>36</v>
      </c>
      <c r="B56" s="450"/>
      <c r="C56" s="450"/>
      <c r="D56" s="450"/>
      <c r="E56" s="450"/>
      <c r="F56" s="451"/>
      <c r="G56" s="253"/>
      <c r="H56" s="288"/>
      <c r="I56" s="304"/>
      <c r="J56" s="305"/>
      <c r="K56" s="302"/>
      <c r="L56" s="179"/>
    </row>
    <row r="57" spans="1:11" ht="12.75" outlineLevel="1">
      <c r="A57" s="423" t="s">
        <v>67</v>
      </c>
      <c r="B57" s="424"/>
      <c r="C57" s="424"/>
      <c r="D57" s="424"/>
      <c r="E57" s="424"/>
      <c r="F57" s="424"/>
      <c r="G57" s="332"/>
      <c r="H57" s="277"/>
      <c r="I57" s="306"/>
      <c r="J57" s="307"/>
      <c r="K57" s="355">
        <v>59</v>
      </c>
    </row>
    <row r="58" spans="1:11" ht="12.75" outlineLevel="1">
      <c r="A58" s="438" t="s">
        <v>68</v>
      </c>
      <c r="B58" s="439"/>
      <c r="C58" s="439"/>
      <c r="D58" s="439"/>
      <c r="E58" s="439"/>
      <c r="F58" s="439"/>
      <c r="G58" s="332"/>
      <c r="H58" s="277"/>
      <c r="I58" s="306"/>
      <c r="J58" s="307"/>
      <c r="K58" s="355">
        <v>5.7</v>
      </c>
    </row>
    <row r="59" spans="1:11" ht="12.75" outlineLevel="1">
      <c r="A59" s="438" t="s">
        <v>69</v>
      </c>
      <c r="B59" s="439"/>
      <c r="C59" s="439"/>
      <c r="D59" s="439"/>
      <c r="E59" s="439"/>
      <c r="F59" s="439"/>
      <c r="G59" s="332"/>
      <c r="H59" s="277"/>
      <c r="I59" s="306"/>
      <c r="J59" s="307"/>
      <c r="K59" s="355">
        <v>36.4</v>
      </c>
    </row>
    <row r="60" spans="1:11" ht="12.75" outlineLevel="1">
      <c r="A60" s="438" t="s">
        <v>70</v>
      </c>
      <c r="B60" s="439"/>
      <c r="C60" s="439"/>
      <c r="D60" s="439"/>
      <c r="E60" s="439"/>
      <c r="F60" s="439"/>
      <c r="G60" s="332"/>
      <c r="H60" s="277"/>
      <c r="I60" s="306"/>
      <c r="J60" s="307"/>
      <c r="K60" s="355">
        <v>0</v>
      </c>
    </row>
    <row r="61" spans="1:11" ht="12.75" outlineLevel="1">
      <c r="A61" s="438" t="s">
        <v>60</v>
      </c>
      <c r="B61" s="439"/>
      <c r="C61" s="439"/>
      <c r="D61" s="439"/>
      <c r="E61" s="439"/>
      <c r="F61" s="439"/>
      <c r="G61" s="332"/>
      <c r="H61" s="277"/>
      <c r="I61" s="306"/>
      <c r="J61" s="307"/>
      <c r="K61" s="355">
        <v>4.6</v>
      </c>
    </row>
    <row r="62" spans="1:11" ht="12.75" outlineLevel="1">
      <c r="A62" s="438" t="s">
        <v>71</v>
      </c>
      <c r="B62" s="439"/>
      <c r="C62" s="439"/>
      <c r="D62" s="439"/>
      <c r="E62" s="439"/>
      <c r="F62" s="439"/>
      <c r="G62" s="332"/>
      <c r="H62" s="277"/>
      <c r="I62" s="306"/>
      <c r="J62" s="307"/>
      <c r="K62" s="355">
        <v>19.5</v>
      </c>
    </row>
    <row r="63" spans="1:11" ht="12.75" outlineLevel="1">
      <c r="A63" s="438" t="s">
        <v>72</v>
      </c>
      <c r="B63" s="439"/>
      <c r="C63" s="439"/>
      <c r="D63" s="439"/>
      <c r="E63" s="439"/>
      <c r="F63" s="439"/>
      <c r="G63" s="332"/>
      <c r="H63" s="277"/>
      <c r="I63" s="306"/>
      <c r="J63" s="307"/>
      <c r="K63" s="355">
        <v>12</v>
      </c>
    </row>
    <row r="64" spans="1:11" ht="12.75" outlineLevel="1">
      <c r="A64" s="438" t="s">
        <v>54</v>
      </c>
      <c r="B64" s="439"/>
      <c r="C64" s="439"/>
      <c r="D64" s="439"/>
      <c r="E64" s="439"/>
      <c r="F64" s="439"/>
      <c r="G64" s="332"/>
      <c r="H64" s="277"/>
      <c r="I64" s="306"/>
      <c r="J64" s="307"/>
      <c r="K64" s="355">
        <v>75.1</v>
      </c>
    </row>
    <row r="65" spans="1:11" ht="12.75" outlineLevel="1">
      <c r="A65" s="438" t="s">
        <v>55</v>
      </c>
      <c r="B65" s="439"/>
      <c r="C65" s="439"/>
      <c r="D65" s="439"/>
      <c r="E65" s="439"/>
      <c r="F65" s="439"/>
      <c r="G65" s="332"/>
      <c r="H65" s="277"/>
      <c r="I65" s="306"/>
      <c r="J65" s="307"/>
      <c r="K65" s="355">
        <v>33</v>
      </c>
    </row>
    <row r="66" spans="1:11" ht="12.75" customHeight="1" outlineLevel="1">
      <c r="A66" s="438" t="s">
        <v>61</v>
      </c>
      <c r="B66" s="439"/>
      <c r="C66" s="439"/>
      <c r="D66" s="439"/>
      <c r="E66" s="439"/>
      <c r="F66" s="439"/>
      <c r="G66" s="332"/>
      <c r="H66" s="277"/>
      <c r="I66" s="306"/>
      <c r="J66" s="307"/>
      <c r="K66" s="355">
        <v>100.8</v>
      </c>
    </row>
    <row r="67" spans="1:11" ht="12.75" outlineLevel="1">
      <c r="A67" s="438" t="s">
        <v>73</v>
      </c>
      <c r="B67" s="439"/>
      <c r="C67" s="439"/>
      <c r="D67" s="439"/>
      <c r="E67" s="439"/>
      <c r="F67" s="439"/>
      <c r="G67" s="332"/>
      <c r="H67" s="277"/>
      <c r="I67" s="306"/>
      <c r="J67" s="307"/>
      <c r="K67" s="355">
        <v>21.6</v>
      </c>
    </row>
    <row r="68" spans="1:11" ht="12.75" outlineLevel="1">
      <c r="A68" s="438" t="s">
        <v>74</v>
      </c>
      <c r="B68" s="439"/>
      <c r="C68" s="439"/>
      <c r="D68" s="439"/>
      <c r="E68" s="439"/>
      <c r="F68" s="439"/>
      <c r="G68" s="332"/>
      <c r="H68" s="277"/>
      <c r="I68" s="306"/>
      <c r="J68" s="307"/>
      <c r="K68" s="355">
        <v>0</v>
      </c>
    </row>
    <row r="69" spans="1:11" ht="12.75" customHeight="1" outlineLevel="1">
      <c r="A69" s="438" t="s">
        <v>75</v>
      </c>
      <c r="B69" s="439"/>
      <c r="C69" s="439"/>
      <c r="D69" s="439"/>
      <c r="E69" s="439"/>
      <c r="F69" s="439"/>
      <c r="G69" s="332"/>
      <c r="H69" s="277"/>
      <c r="I69" s="306"/>
      <c r="J69" s="307"/>
      <c r="K69" s="355">
        <v>0</v>
      </c>
    </row>
    <row r="70" spans="1:11" ht="12.75" outlineLevel="1">
      <c r="A70" s="438" t="s">
        <v>11</v>
      </c>
      <c r="B70" s="439"/>
      <c r="C70" s="439"/>
      <c r="D70" s="439"/>
      <c r="E70" s="439"/>
      <c r="F70" s="439"/>
      <c r="G70" s="332"/>
      <c r="H70" s="277"/>
      <c r="I70" s="306"/>
      <c r="J70" s="307"/>
      <c r="K70" s="355">
        <v>12</v>
      </c>
    </row>
    <row r="71" spans="1:11" ht="12.75" outlineLevel="1">
      <c r="A71" s="443"/>
      <c r="B71" s="444"/>
      <c r="C71" s="444"/>
      <c r="D71" s="444"/>
      <c r="E71" s="444"/>
      <c r="F71" s="444"/>
      <c r="G71" s="332"/>
      <c r="H71" s="277"/>
      <c r="I71" s="306"/>
      <c r="J71" s="307"/>
      <c r="K71" s="355"/>
    </row>
    <row r="72" spans="1:11" ht="12.75" customHeight="1" outlineLevel="1">
      <c r="A72" s="443"/>
      <c r="B72" s="444"/>
      <c r="C72" s="444"/>
      <c r="D72" s="444"/>
      <c r="E72" s="444"/>
      <c r="F72" s="444"/>
      <c r="G72" s="332"/>
      <c r="H72" s="277"/>
      <c r="I72" s="306"/>
      <c r="J72" s="307"/>
      <c r="K72" s="355"/>
    </row>
    <row r="73" spans="1:11" ht="12.75" outlineLevel="1">
      <c r="A73" s="443"/>
      <c r="B73" s="444"/>
      <c r="C73" s="444"/>
      <c r="D73" s="444"/>
      <c r="E73" s="444"/>
      <c r="F73" s="444"/>
      <c r="G73" s="332"/>
      <c r="H73" s="277"/>
      <c r="I73" s="306"/>
      <c r="J73" s="307"/>
      <c r="K73" s="355"/>
    </row>
    <row r="74" spans="1:11" ht="12.75" outlineLevel="1">
      <c r="A74" s="443"/>
      <c r="B74" s="444"/>
      <c r="C74" s="444"/>
      <c r="D74" s="444"/>
      <c r="E74" s="444"/>
      <c r="F74" s="444"/>
      <c r="G74" s="333"/>
      <c r="H74" s="278"/>
      <c r="I74" s="310"/>
      <c r="J74" s="311"/>
      <c r="K74" s="356"/>
    </row>
    <row r="75" spans="1:11" ht="12.75" outlineLevel="1">
      <c r="A75" s="443"/>
      <c r="B75" s="444"/>
      <c r="C75" s="444"/>
      <c r="D75" s="444"/>
      <c r="E75" s="444"/>
      <c r="F75" s="444"/>
      <c r="G75" s="334"/>
      <c r="H75" s="63"/>
      <c r="I75" s="312"/>
      <c r="J75" s="313"/>
      <c r="K75" s="357"/>
    </row>
    <row r="76" spans="1:11" ht="12.75" outlineLevel="1">
      <c r="A76" s="443"/>
      <c r="B76" s="444"/>
      <c r="C76" s="444"/>
      <c r="D76" s="444"/>
      <c r="E76" s="444"/>
      <c r="F76" s="444"/>
      <c r="G76" s="334"/>
      <c r="H76" s="63"/>
      <c r="I76" s="312"/>
      <c r="J76" s="313"/>
      <c r="K76" s="357"/>
    </row>
    <row r="77" spans="1:11" ht="12.75" outlineLevel="1">
      <c r="A77" s="446" t="s">
        <v>11</v>
      </c>
      <c r="B77" s="446"/>
      <c r="C77" s="446"/>
      <c r="D77" s="446"/>
      <c r="E77" s="446"/>
      <c r="F77" s="452"/>
      <c r="G77" s="335"/>
      <c r="H77" s="279"/>
      <c r="I77" s="314"/>
      <c r="J77" s="315"/>
      <c r="K77" s="358"/>
    </row>
    <row r="78" spans="1:11" ht="12.75">
      <c r="A78" s="435" t="s">
        <v>8</v>
      </c>
      <c r="B78" s="435"/>
      <c r="C78" s="435"/>
      <c r="D78" s="435"/>
      <c r="E78" s="435"/>
      <c r="F78" s="426"/>
      <c r="G78" s="337">
        <f>SUM(G57:G77)</f>
        <v>0</v>
      </c>
      <c r="H78" s="289"/>
      <c r="I78" s="316"/>
      <c r="J78" s="317"/>
      <c r="K78" s="290">
        <f>SUM(K57:K77)</f>
        <v>379.7</v>
      </c>
    </row>
    <row r="79" spans="1:11" ht="12.75">
      <c r="A79" s="436" t="s">
        <v>6</v>
      </c>
      <c r="B79" s="437"/>
      <c r="C79" s="437"/>
      <c r="D79" s="437"/>
      <c r="E79" s="437"/>
      <c r="F79" s="437"/>
      <c r="G79" s="338">
        <f>G55-G78</f>
        <v>0</v>
      </c>
      <c r="H79" s="291"/>
      <c r="I79" s="318"/>
      <c r="J79" s="319"/>
      <c r="K79" s="292">
        <f>K55-K78</f>
        <v>313.78000000000003</v>
      </c>
    </row>
    <row r="80" spans="1:11" ht="12.75">
      <c r="A80" s="224" t="s">
        <v>10</v>
      </c>
      <c r="B80" s="225"/>
      <c r="C80" s="225"/>
      <c r="D80" s="225"/>
      <c r="E80" s="225"/>
      <c r="F80" s="225"/>
      <c r="G80" s="339">
        <f>G54+G78</f>
        <v>0</v>
      </c>
      <c r="H80" s="293"/>
      <c r="I80" s="293"/>
      <c r="J80" s="293"/>
      <c r="K80" s="294">
        <f>K54+K78</f>
        <v>820.22</v>
      </c>
    </row>
    <row r="81" spans="1:11" ht="12.75">
      <c r="A81" s="441" t="s">
        <v>56</v>
      </c>
      <c r="B81" s="442"/>
      <c r="C81" s="442"/>
      <c r="D81" s="442"/>
      <c r="E81" s="442"/>
      <c r="F81" s="442"/>
      <c r="G81" s="352">
        <f>IF(D4=0,0,G80/(D4*1000))</f>
        <v>0</v>
      </c>
      <c r="H81" s="353"/>
      <c r="I81" s="353"/>
      <c r="J81" s="353"/>
      <c r="K81" s="354">
        <f>K80/(H4*1000)</f>
        <v>0.13670333333333334</v>
      </c>
    </row>
    <row r="83" s="280" customFormat="1" ht="12.75"/>
    <row r="84" s="280" customFormat="1" ht="12.75"/>
    <row r="85" s="280" customFormat="1" ht="12.75"/>
    <row r="86" s="280" customFormat="1" ht="12.75"/>
    <row r="87" s="280" customFormat="1" ht="12.75"/>
    <row r="88" s="280" customFormat="1" ht="12.75"/>
    <row r="89" s="280" customFormat="1" ht="12.75"/>
    <row r="90" s="280" customFormat="1" ht="12.75"/>
    <row r="91" s="280" customFormat="1" ht="12.75"/>
    <row r="92" s="280" customFormat="1" ht="12.75"/>
    <row r="93" s="280" customFormat="1" ht="12.75"/>
    <row r="94" s="280" customFormat="1" ht="12.75"/>
    <row r="95" s="280" customFormat="1" ht="12.75"/>
    <row r="96" s="280" customFormat="1" ht="12.75"/>
    <row r="97" s="280" customFormat="1" ht="12.75"/>
    <row r="98" s="280" customFormat="1" ht="12.75"/>
    <row r="99" s="280" customFormat="1" ht="12.75"/>
    <row r="100" s="280" customFormat="1" ht="12.75"/>
    <row r="101" s="280" customFormat="1" ht="12.75"/>
    <row r="102" s="280" customFormat="1" ht="12.75"/>
    <row r="103" s="280" customFormat="1" ht="12.75"/>
    <row r="104" s="280" customFormat="1" ht="12.75"/>
    <row r="105" s="280" customFormat="1" ht="12.75"/>
    <row r="106" s="280" customFormat="1" ht="12.75"/>
    <row r="107" s="280" customFormat="1" ht="12.75"/>
    <row r="108" s="280" customFormat="1" ht="12.75"/>
    <row r="109" s="280" customFormat="1" ht="12.75"/>
    <row r="110" s="280" customFormat="1" ht="12.75"/>
    <row r="111" s="280" customFormat="1" ht="12.75"/>
    <row r="112" s="280" customFormat="1" ht="12.75"/>
    <row r="113" s="280" customFormat="1" ht="12.75"/>
    <row r="114" s="280" customFormat="1" ht="12.75"/>
    <row r="115" s="280" customFormat="1" ht="12.75"/>
    <row r="116" s="280" customFormat="1" ht="12.75"/>
    <row r="117" s="280" customFormat="1" ht="12.75"/>
    <row r="118" s="280" customFormat="1" ht="12.75"/>
    <row r="119" s="280" customFormat="1" ht="12.75"/>
    <row r="120" s="280" customFormat="1" ht="12.75"/>
    <row r="121" s="280" customFormat="1" ht="12.75"/>
    <row r="122" s="280" customFormat="1" ht="12.75"/>
    <row r="123" s="280" customFormat="1" ht="12.75"/>
    <row r="124" s="280" customFormat="1" ht="12.75"/>
    <row r="125" s="280" customFormat="1" ht="12.75"/>
    <row r="126" s="280" customFormat="1" ht="12.75"/>
    <row r="127" s="280" customFormat="1" ht="12.75"/>
    <row r="128" s="280" customFormat="1" ht="12.75"/>
    <row r="129" s="280" customFormat="1" ht="12.75"/>
    <row r="130" s="280" customFormat="1" ht="12.75"/>
    <row r="131" s="280" customFormat="1" ht="12.75"/>
    <row r="132" s="280" customFormat="1" ht="12.75"/>
    <row r="133" s="280" customFormat="1" ht="12.75"/>
    <row r="134" s="280" customFormat="1" ht="12.75"/>
    <row r="135" s="280" customFormat="1" ht="12.75"/>
    <row r="136" s="280" customFormat="1" ht="12.75"/>
    <row r="137" s="280" customFormat="1" ht="12.75"/>
    <row r="138" s="280" customFormat="1" ht="12.75"/>
    <row r="139" s="280" customFormat="1" ht="12.75"/>
    <row r="140" s="280" customFormat="1" ht="12.75"/>
    <row r="141" s="280" customFormat="1" ht="12.75"/>
    <row r="142" s="280" customFormat="1" ht="12.75"/>
    <row r="143" s="280" customFormat="1" ht="12.75"/>
    <row r="144" s="280" customFormat="1" ht="12.75"/>
    <row r="145" s="280" customFormat="1" ht="12.75"/>
    <row r="146" s="280" customFormat="1" ht="12.75"/>
    <row r="147" s="280" customFormat="1" ht="12.75"/>
    <row r="148" s="280" customFormat="1" ht="12.75"/>
    <row r="149" s="280" customFormat="1" ht="12.75"/>
    <row r="150" s="280" customFormat="1" ht="12.75"/>
    <row r="151" s="280" customFormat="1" ht="12.75"/>
    <row r="152" s="280" customFormat="1" ht="12.75"/>
    <row r="153" s="280" customFormat="1" ht="12.75"/>
    <row r="154" s="280" customFormat="1" ht="12.75"/>
    <row r="155" s="280" customFormat="1" ht="12.75"/>
    <row r="156" s="280" customFormat="1" ht="12.75"/>
    <row r="157" s="280" customFormat="1" ht="12.75"/>
    <row r="158" s="280" customFormat="1" ht="12.75"/>
    <row r="159" s="280" customFormat="1" ht="12.75"/>
    <row r="160" s="280" customFormat="1" ht="12.75"/>
    <row r="161" s="280" customFormat="1" ht="12.75"/>
    <row r="162" s="280" customFormat="1" ht="12.75"/>
    <row r="163" s="280" customFormat="1" ht="12.75"/>
    <row r="164" s="280" customFormat="1" ht="12.75"/>
    <row r="165" s="280" customFormat="1" ht="12.75"/>
    <row r="166" s="280" customFormat="1" ht="12.75"/>
    <row r="167" s="280" customFormat="1" ht="12.75"/>
    <row r="168" s="280" customFormat="1" ht="12.75"/>
    <row r="169" s="280" customFormat="1" ht="12.75"/>
    <row r="170" s="280" customFormat="1" ht="12.75"/>
    <row r="171" s="280" customFormat="1" ht="12.75"/>
    <row r="172" s="280" customFormat="1" ht="12.75"/>
    <row r="173" s="280" customFormat="1" ht="12.75"/>
    <row r="174" s="280" customFormat="1" ht="12.75"/>
    <row r="175" s="280" customFormat="1" ht="12.75"/>
    <row r="176" s="280" customFormat="1" ht="12.75"/>
    <row r="177" s="280" customFormat="1" ht="12.75"/>
    <row r="178" s="280" customFormat="1" ht="12.75"/>
    <row r="179" s="280" customFormat="1" ht="12.75"/>
    <row r="180" s="280" customFormat="1" ht="12.75"/>
    <row r="181" s="280" customFormat="1" ht="12.75"/>
    <row r="182" s="280" customFormat="1" ht="12.75"/>
    <row r="183" s="280" customFormat="1" ht="12.75"/>
    <row r="184" s="280" customFormat="1" ht="12.75"/>
    <row r="185" s="280" customFormat="1" ht="12.75"/>
    <row r="186" s="280" customFormat="1" ht="12.75"/>
    <row r="187" s="280" customFormat="1" ht="12.75"/>
    <row r="188" s="280" customFormat="1" ht="12.75"/>
    <row r="189" s="280" customFormat="1" ht="12.75"/>
    <row r="190" s="280" customFormat="1" ht="12.75"/>
    <row r="191" s="280" customFormat="1" ht="12.75"/>
    <row r="192" s="280" customFormat="1" ht="12.75"/>
    <row r="193" s="280" customFormat="1" ht="12.75"/>
    <row r="194" s="280" customFormat="1" ht="12.75"/>
    <row r="195" s="280" customFormat="1" ht="12.75"/>
    <row r="196" s="280" customFormat="1" ht="12.75"/>
    <row r="197" s="280" customFormat="1" ht="12.75"/>
    <row r="198" s="280" customFormat="1" ht="12.75"/>
    <row r="199" s="280" customFormat="1" ht="12.75"/>
    <row r="200" s="280" customFormat="1" ht="12.75"/>
    <row r="201" s="280" customFormat="1" ht="12.75"/>
    <row r="202" s="280" customFormat="1" ht="12.75"/>
    <row r="203" s="280" customFormat="1" ht="12.75"/>
    <row r="204" s="280" customFormat="1" ht="12.75"/>
    <row r="205" s="280" customFormat="1" ht="12.75"/>
    <row r="206" s="280" customFormat="1" ht="12.75"/>
    <row r="207" s="280" customFormat="1" ht="12.75"/>
    <row r="208" s="280" customFormat="1" ht="12.75"/>
    <row r="209" s="280" customFormat="1" ht="12.75"/>
    <row r="210" s="280" customFormat="1" ht="12.75"/>
    <row r="211" s="280" customFormat="1" ht="12.75"/>
    <row r="212" s="280" customFormat="1" ht="12.75"/>
    <row r="213" s="280" customFormat="1" ht="12.75"/>
    <row r="214" s="280" customFormat="1" ht="12.75"/>
  </sheetData>
  <sheetProtection sheet="1"/>
  <mergeCells count="28">
    <mergeCell ref="D1:G1"/>
    <mergeCell ref="A57:F57"/>
    <mergeCell ref="A55:F55"/>
    <mergeCell ref="A59:F59"/>
    <mergeCell ref="A71:F71"/>
    <mergeCell ref="A64:F64"/>
    <mergeCell ref="A63:F63"/>
    <mergeCell ref="A60:F60"/>
    <mergeCell ref="A58:F58"/>
    <mergeCell ref="H55:J55"/>
    <mergeCell ref="A62:F62"/>
    <mergeCell ref="A61:F61"/>
    <mergeCell ref="A56:F56"/>
    <mergeCell ref="A78:F78"/>
    <mergeCell ref="A79:F79"/>
    <mergeCell ref="A65:F65"/>
    <mergeCell ref="A69:F69"/>
    <mergeCell ref="A66:F66"/>
    <mergeCell ref="A67:F67"/>
    <mergeCell ref="A81:F81"/>
    <mergeCell ref="A72:F72"/>
    <mergeCell ref="A68:F68"/>
    <mergeCell ref="A70:F70"/>
    <mergeCell ref="A77:F77"/>
    <mergeCell ref="A76:F76"/>
    <mergeCell ref="A73:F73"/>
    <mergeCell ref="A75:F75"/>
    <mergeCell ref="A74:F74"/>
  </mergeCells>
  <printOptions horizontalCentered="1"/>
  <pageMargins left="0.42" right="0.4330708661417323" top="0.4330708661417323" bottom="0.4724409448818898" header="0.35433070866141736" footer="0.433070866141732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Z68"/>
  <sheetViews>
    <sheetView showGridLines="0" showZeros="0" zoomScalePageLayoutView="0" workbookViewId="0" topLeftCell="A1">
      <selection activeCell="N7" sqref="N7"/>
    </sheetView>
  </sheetViews>
  <sheetFormatPr defaultColWidth="9.140625" defaultRowHeight="12.75" outlineLevelRow="1"/>
  <cols>
    <col min="1" max="1" width="23.28125" style="0" customWidth="1"/>
    <col min="3" max="3" width="9.28125" style="0" customWidth="1"/>
    <col min="14" max="14" width="33.7109375" style="0" customWidth="1"/>
    <col min="15" max="15" width="9.57421875" style="0" customWidth="1"/>
  </cols>
  <sheetData>
    <row r="1" spans="1:14" ht="30">
      <c r="A1" s="1" t="str">
        <f>'3,0 t-ha'!A1</f>
        <v>RUKIS</v>
      </c>
      <c r="B1" s="466">
        <f>'3,0 t-ha'!D4</f>
        <v>0</v>
      </c>
      <c r="C1" s="466"/>
      <c r="D1" s="359" t="s">
        <v>35</v>
      </c>
      <c r="E1" s="360"/>
      <c r="F1" s="466">
        <f>'4,5 t-ha'!D4</f>
        <v>0</v>
      </c>
      <c r="G1" s="466"/>
      <c r="H1" s="359" t="s">
        <v>35</v>
      </c>
      <c r="I1" s="359"/>
      <c r="J1" s="466">
        <f>'6,0 t-ha'!D4</f>
        <v>0</v>
      </c>
      <c r="K1" s="466"/>
      <c r="L1" s="359" t="s">
        <v>35</v>
      </c>
      <c r="M1" s="361"/>
      <c r="N1" s="29"/>
    </row>
    <row r="2" spans="1:13" ht="12.75">
      <c r="A2" s="15"/>
      <c r="B2" s="2"/>
      <c r="C2" s="3"/>
      <c r="D2" s="4" t="s">
        <v>62</v>
      </c>
      <c r="E2" s="5" t="s">
        <v>90</v>
      </c>
      <c r="F2" s="2"/>
      <c r="G2" s="3"/>
      <c r="H2" s="4" t="s">
        <v>63</v>
      </c>
      <c r="I2" s="5" t="s">
        <v>90</v>
      </c>
      <c r="J2" s="281"/>
      <c r="K2" s="282"/>
      <c r="L2" s="283" t="s">
        <v>62</v>
      </c>
      <c r="M2" s="284" t="s">
        <v>90</v>
      </c>
    </row>
    <row r="3" spans="1:13" ht="12.75">
      <c r="A3" s="18" t="s">
        <v>0</v>
      </c>
      <c r="B3" s="19"/>
      <c r="C3" s="20" t="s">
        <v>1</v>
      </c>
      <c r="D3" s="21"/>
      <c r="E3" s="22"/>
      <c r="F3" s="6"/>
      <c r="G3" s="7" t="s">
        <v>1</v>
      </c>
      <c r="H3" s="8"/>
      <c r="I3" s="9"/>
      <c r="J3" s="6"/>
      <c r="K3" s="7" t="s">
        <v>1</v>
      </c>
      <c r="L3" s="8"/>
      <c r="M3" s="9"/>
    </row>
    <row r="4" spans="1:13" ht="12.75">
      <c r="A4" s="58" t="s">
        <v>2</v>
      </c>
      <c r="B4" s="56">
        <f>'3,0 t-ha'!D4</f>
        <v>0</v>
      </c>
      <c r="C4" s="61" t="s">
        <v>35</v>
      </c>
      <c r="D4" s="54">
        <f>'3,0 t-ha'!F4</f>
        <v>0</v>
      </c>
      <c r="E4" s="54">
        <f>'3,0 t-ha'!G4</f>
        <v>0</v>
      </c>
      <c r="F4" s="62">
        <f>'4,5 t-ha'!D4</f>
        <v>0</v>
      </c>
      <c r="G4" s="61" t="s">
        <v>35</v>
      </c>
      <c r="H4" s="54">
        <f>'4,5 t-ha'!F4</f>
        <v>0</v>
      </c>
      <c r="I4" s="54">
        <f>'4,5 t-ha'!G4</f>
        <v>0</v>
      </c>
      <c r="J4" s="62">
        <f>'6,0 t-ha'!D4</f>
        <v>0</v>
      </c>
      <c r="K4" s="61" t="s">
        <v>35</v>
      </c>
      <c r="L4" s="54">
        <f>'6,0 t-ha'!F4</f>
        <v>0</v>
      </c>
      <c r="M4" s="374">
        <f>'6,0 t-ha'!G4</f>
        <v>0</v>
      </c>
    </row>
    <row r="5" spans="1:14" ht="12.75">
      <c r="A5" s="16" t="s">
        <v>3</v>
      </c>
      <c r="B5" s="56">
        <f>'3,0 t-ha'!D5</f>
        <v>0</v>
      </c>
      <c r="C5" s="31" t="s">
        <v>35</v>
      </c>
      <c r="D5" s="54">
        <f>'3,0 t-ha'!F5</f>
        <v>0</v>
      </c>
      <c r="E5" s="54">
        <f>'3,0 t-ha'!G5</f>
        <v>0</v>
      </c>
      <c r="F5" s="62">
        <f>'4,5 t-ha'!D5</f>
        <v>0</v>
      </c>
      <c r="G5" s="31" t="s">
        <v>35</v>
      </c>
      <c r="H5" s="54">
        <f>'4,5 t-ha'!F5</f>
        <v>0</v>
      </c>
      <c r="I5" s="54">
        <f>'4,5 t-ha'!G5</f>
        <v>0</v>
      </c>
      <c r="J5" s="75">
        <f>'6,0 t-ha'!D5</f>
        <v>0</v>
      </c>
      <c r="K5" s="76" t="s">
        <v>35</v>
      </c>
      <c r="L5" s="371">
        <f>'6,0 t-ha'!F5</f>
        <v>0</v>
      </c>
      <c r="M5" s="372">
        <f>'6,0 t-ha'!G5</f>
        <v>0</v>
      </c>
      <c r="N5" s="10"/>
    </row>
    <row r="6" spans="1:14" ht="12.75">
      <c r="A6" s="18" t="s">
        <v>20</v>
      </c>
      <c r="B6" s="32"/>
      <c r="C6" s="33"/>
      <c r="D6" s="362"/>
      <c r="E6" s="363"/>
      <c r="F6" s="34"/>
      <c r="G6" s="33"/>
      <c r="H6" s="362"/>
      <c r="I6" s="295"/>
      <c r="J6" s="34"/>
      <c r="K6" s="33"/>
      <c r="L6" s="362"/>
      <c r="M6" s="295"/>
      <c r="N6" s="10"/>
    </row>
    <row r="7" spans="1:13" ht="12.75">
      <c r="A7" s="58" t="str">
        <f>'3,0 t-ha'!A7</f>
        <v>Ühtne pindalatoetus</v>
      </c>
      <c r="B7" s="59"/>
      <c r="C7" s="60"/>
      <c r="D7" s="364"/>
      <c r="E7" s="365">
        <f>'3,0 t-ha'!G7</f>
        <v>0</v>
      </c>
      <c r="F7" s="126"/>
      <c r="G7" s="127"/>
      <c r="H7" s="364"/>
      <c r="I7" s="271">
        <f>'4,5 t-ha'!G7</f>
        <v>0</v>
      </c>
      <c r="J7" s="126"/>
      <c r="K7" s="127"/>
      <c r="L7" s="364"/>
      <c r="M7" s="271">
        <f>'6,0 t-ha'!G7</f>
        <v>0</v>
      </c>
    </row>
    <row r="8" spans="1:13" ht="12.75">
      <c r="A8" s="58">
        <f>'3,0 t-ha'!A8</f>
        <v>0</v>
      </c>
      <c r="B8" s="35"/>
      <c r="C8" s="36"/>
      <c r="D8" s="366"/>
      <c r="E8" s="365">
        <f>'3,0 t-ha'!G8</f>
        <v>0</v>
      </c>
      <c r="F8" s="128"/>
      <c r="G8" s="129"/>
      <c r="H8" s="366"/>
      <c r="I8" s="271">
        <f>'4,5 t-ha'!G8</f>
        <v>0</v>
      </c>
      <c r="J8" s="128"/>
      <c r="K8" s="129"/>
      <c r="L8" s="366"/>
      <c r="M8" s="271">
        <f>'6,0 t-ha'!G8</f>
        <v>0</v>
      </c>
    </row>
    <row r="9" spans="1:13" ht="12.75">
      <c r="A9" s="58">
        <f>'3,0 t-ha'!A9</f>
        <v>0</v>
      </c>
      <c r="B9" s="59"/>
      <c r="C9" s="60"/>
      <c r="D9" s="364"/>
      <c r="E9" s="365">
        <f>'3,0 t-ha'!G9</f>
        <v>0</v>
      </c>
      <c r="F9" s="126"/>
      <c r="G9" s="127"/>
      <c r="H9" s="364"/>
      <c r="I9" s="271">
        <f>'4,5 t-ha'!G9</f>
        <v>0</v>
      </c>
      <c r="J9" s="126"/>
      <c r="K9" s="127"/>
      <c r="L9" s="364"/>
      <c r="M9" s="271">
        <f>'6,0 t-ha'!G9</f>
        <v>0</v>
      </c>
    </row>
    <row r="10" spans="1:13" ht="12.75">
      <c r="A10" s="58">
        <f>'3,0 t-ha'!A10</f>
        <v>0</v>
      </c>
      <c r="B10" s="35"/>
      <c r="C10" s="36"/>
      <c r="D10" s="366"/>
      <c r="E10" s="365">
        <f>'3,0 t-ha'!G10</f>
        <v>0</v>
      </c>
      <c r="F10" s="128"/>
      <c r="G10" s="129"/>
      <c r="H10" s="366"/>
      <c r="I10" s="271">
        <f>'4,5 t-ha'!G10</f>
        <v>0</v>
      </c>
      <c r="J10" s="128"/>
      <c r="K10" s="129"/>
      <c r="L10" s="366"/>
      <c r="M10" s="271">
        <f>'6,0 t-ha'!G10</f>
        <v>0</v>
      </c>
    </row>
    <row r="11" spans="1:13" ht="12.75">
      <c r="A11" s="58">
        <f>'3,0 t-ha'!A11</f>
        <v>0</v>
      </c>
      <c r="B11" s="59"/>
      <c r="C11" s="60"/>
      <c r="D11" s="364"/>
      <c r="E11" s="365">
        <f>'3,0 t-ha'!G11</f>
        <v>0</v>
      </c>
      <c r="F11" s="126"/>
      <c r="G11" s="127"/>
      <c r="H11" s="364"/>
      <c r="I11" s="271">
        <f>'4,5 t-ha'!G11</f>
        <v>0</v>
      </c>
      <c r="J11" s="126"/>
      <c r="K11" s="127"/>
      <c r="L11" s="364"/>
      <c r="M11" s="271">
        <f>'6,0 t-ha'!G11</f>
        <v>0</v>
      </c>
    </row>
    <row r="12" spans="1:13" ht="12.75">
      <c r="A12" s="58">
        <f>'3,0 t-ha'!A12</f>
        <v>0</v>
      </c>
      <c r="B12" s="35"/>
      <c r="C12" s="36"/>
      <c r="D12" s="366"/>
      <c r="E12" s="367">
        <f>'3,0 t-ha'!G12</f>
        <v>0</v>
      </c>
      <c r="F12" s="130"/>
      <c r="G12" s="131"/>
      <c r="H12" s="391"/>
      <c r="I12" s="296">
        <f>'4,5 t-ha'!G12</f>
        <v>0</v>
      </c>
      <c r="J12" s="130"/>
      <c r="K12" s="131"/>
      <c r="L12" s="391"/>
      <c r="M12" s="296">
        <f>'6,0 t-ha'!G12</f>
        <v>0</v>
      </c>
    </row>
    <row r="13" spans="1:13" ht="12.75">
      <c r="A13" s="119" t="s">
        <v>31</v>
      </c>
      <c r="B13" s="121"/>
      <c r="C13" s="72"/>
      <c r="D13" s="368"/>
      <c r="E13" s="369">
        <f>SUM(E4:E12)</f>
        <v>0</v>
      </c>
      <c r="F13" s="121"/>
      <c r="G13" s="72"/>
      <c r="H13" s="368"/>
      <c r="I13" s="369">
        <f>SUM(I4:I12)</f>
        <v>0</v>
      </c>
      <c r="J13" s="121"/>
      <c r="K13" s="72"/>
      <c r="L13" s="368"/>
      <c r="M13" s="369">
        <f>SUM(M4:M12)</f>
        <v>0</v>
      </c>
    </row>
    <row r="14" spans="1:13" ht="12.75">
      <c r="A14" s="23" t="s">
        <v>4</v>
      </c>
      <c r="B14" s="120"/>
      <c r="C14" s="117"/>
      <c r="D14" s="370"/>
      <c r="E14" s="324"/>
      <c r="F14" s="120"/>
      <c r="G14" s="117"/>
      <c r="H14" s="370"/>
      <c r="I14" s="324"/>
      <c r="J14" s="120"/>
      <c r="K14" s="117"/>
      <c r="L14" s="370"/>
      <c r="M14" s="324"/>
    </row>
    <row r="15" spans="1:14" ht="12.75">
      <c r="A15" s="252" t="s">
        <v>34</v>
      </c>
      <c r="B15" s="51">
        <f>'3,0 t-ha'!D15</f>
        <v>0</v>
      </c>
      <c r="C15" s="52" t="s">
        <v>13</v>
      </c>
      <c r="D15" s="54">
        <f>'3,0 t-ha'!F15</f>
        <v>0</v>
      </c>
      <c r="E15" s="271">
        <f>'3,0 t-ha'!G15</f>
        <v>0</v>
      </c>
      <c r="F15" s="51">
        <f>'4,5 t-ha'!D15</f>
        <v>0</v>
      </c>
      <c r="G15" s="52" t="s">
        <v>13</v>
      </c>
      <c r="H15" s="54">
        <f>'4,5 t-ha'!F15</f>
        <v>0</v>
      </c>
      <c r="I15" s="271">
        <f>'4,5 t-ha'!G15</f>
        <v>0</v>
      </c>
      <c r="J15" s="51">
        <f>'6,0 t-ha'!D15</f>
        <v>0</v>
      </c>
      <c r="K15" s="52" t="s">
        <v>13</v>
      </c>
      <c r="L15" s="54">
        <f>'6,0 t-ha'!F15</f>
        <v>0</v>
      </c>
      <c r="M15" s="374">
        <f>'6,0 t-ha'!G15</f>
        <v>0</v>
      </c>
      <c r="N15" s="10"/>
    </row>
    <row r="16" spans="1:14" ht="12.75">
      <c r="A16" s="113" t="s">
        <v>51</v>
      </c>
      <c r="B16" s="77">
        <f>'3,0 t-ha'!D16</f>
        <v>0</v>
      </c>
      <c r="C16" s="116" t="str">
        <f>'3,0 t-ha'!E16</f>
        <v>l</v>
      </c>
      <c r="D16" s="371">
        <f>'3,0 t-ha'!F16</f>
        <v>0</v>
      </c>
      <c r="E16" s="372">
        <f>'3,0 t-ha'!G16</f>
        <v>0</v>
      </c>
      <c r="F16" s="75">
        <f>'4,5 t-ha'!D16</f>
        <v>0</v>
      </c>
      <c r="G16" s="122" t="str">
        <f>'4,5 t-ha'!E16</f>
        <v>l</v>
      </c>
      <c r="H16" s="371">
        <f>'4,5 t-ha'!F16</f>
        <v>0</v>
      </c>
      <c r="I16" s="372">
        <f>'4,5 t-ha'!G16</f>
        <v>0</v>
      </c>
      <c r="J16" s="75">
        <f>'6,0 t-ha'!D16</f>
        <v>0</v>
      </c>
      <c r="K16" s="122" t="str">
        <f>'6,0 t-ha'!E16</f>
        <v>l</v>
      </c>
      <c r="L16" s="371">
        <f>'6,0 t-ha'!F16</f>
        <v>0</v>
      </c>
      <c r="M16" s="372">
        <f>'6,0 t-ha'!G16</f>
        <v>0</v>
      </c>
      <c r="N16" s="10"/>
    </row>
    <row r="17" spans="1:15" ht="12.75">
      <c r="A17" s="18" t="s">
        <v>18</v>
      </c>
      <c r="B17" s="39"/>
      <c r="C17" s="38"/>
      <c r="D17" s="373"/>
      <c r="E17" s="272"/>
      <c r="F17" s="39"/>
      <c r="G17" s="38"/>
      <c r="H17" s="373"/>
      <c r="I17" s="272"/>
      <c r="J17" s="39"/>
      <c r="K17" s="38"/>
      <c r="L17" s="373"/>
      <c r="M17" s="272"/>
      <c r="N17" s="12"/>
      <c r="O17" s="12"/>
    </row>
    <row r="18" spans="1:15" ht="12.75">
      <c r="A18" s="80" t="s">
        <v>15</v>
      </c>
      <c r="B18" s="95">
        <f>'3,0 t-ha'!D20</f>
        <v>0</v>
      </c>
      <c r="C18" s="57" t="s">
        <v>13</v>
      </c>
      <c r="D18" s="54">
        <f>'3,0 t-ha'!F20</f>
        <v>0</v>
      </c>
      <c r="E18" s="374">
        <f>'3,0 t-ha'!G20</f>
        <v>0</v>
      </c>
      <c r="F18" s="55">
        <f>'4,5 t-ha'!D20</f>
        <v>0</v>
      </c>
      <c r="G18" s="52" t="s">
        <v>13</v>
      </c>
      <c r="H18" s="54">
        <f>'4,5 t-ha'!F20</f>
        <v>0</v>
      </c>
      <c r="I18" s="271">
        <f>'4,5 t-ha'!G20</f>
        <v>0</v>
      </c>
      <c r="J18" s="55">
        <f>'6,0 t-ha'!D20</f>
        <v>0</v>
      </c>
      <c r="K18" s="52" t="s">
        <v>13</v>
      </c>
      <c r="L18" s="54">
        <f>'6,0 t-ha'!F20</f>
        <v>0</v>
      </c>
      <c r="M18" s="374">
        <f>'6,0 t-ha'!G20</f>
        <v>0</v>
      </c>
      <c r="N18" s="10"/>
      <c r="O18" s="12"/>
    </row>
    <row r="19" spans="1:15" ht="12.75">
      <c r="A19" s="85" t="s">
        <v>15</v>
      </c>
      <c r="B19" s="96">
        <f>'3,0 t-ha'!D22</f>
        <v>0</v>
      </c>
      <c r="C19" s="17" t="s">
        <v>13</v>
      </c>
      <c r="D19" s="74">
        <f>'3,0 t-ha'!F22</f>
        <v>0</v>
      </c>
      <c r="E19" s="375">
        <f>'3,0 t-ha'!G22</f>
        <v>0</v>
      </c>
      <c r="F19" s="93">
        <f>'4,5 t-ha'!D22</f>
        <v>0</v>
      </c>
      <c r="G19" s="37" t="s">
        <v>13</v>
      </c>
      <c r="H19" s="74">
        <f>'4,5 t-ha'!F22</f>
        <v>0</v>
      </c>
      <c r="I19" s="375">
        <f>'4,5 t-ha'!G22</f>
        <v>0</v>
      </c>
      <c r="J19" s="93">
        <f>'6,0 t-ha'!C22</f>
        <v>0</v>
      </c>
      <c r="K19" s="37" t="s">
        <v>13</v>
      </c>
      <c r="L19" s="74">
        <f>'6,0 t-ha'!F22</f>
        <v>0</v>
      </c>
      <c r="M19" s="375">
        <f>'6,0 t-ha'!G22</f>
        <v>0</v>
      </c>
      <c r="N19" s="10"/>
      <c r="O19" s="12"/>
    </row>
    <row r="20" spans="1:15" ht="12.75">
      <c r="A20" s="26" t="s">
        <v>12</v>
      </c>
      <c r="B20" s="94"/>
      <c r="C20" s="33"/>
      <c r="D20" s="376"/>
      <c r="E20" s="295"/>
      <c r="F20" s="94"/>
      <c r="G20" s="33"/>
      <c r="H20" s="376"/>
      <c r="I20" s="295"/>
      <c r="J20" s="94"/>
      <c r="K20" s="33"/>
      <c r="L20" s="376"/>
      <c r="M20" s="295"/>
      <c r="N20" s="12"/>
      <c r="O20" s="12"/>
    </row>
    <row r="21" spans="1:15" ht="12.75">
      <c r="A21" s="86" t="s">
        <v>27</v>
      </c>
      <c r="B21" s="55">
        <f>'3,0 t-ha'!D25</f>
        <v>0</v>
      </c>
      <c r="C21" s="52" t="s">
        <v>13</v>
      </c>
      <c r="D21" s="54">
        <f>'3,0 t-ha'!F25</f>
        <v>0</v>
      </c>
      <c r="E21" s="271">
        <f>'3,0 t-ha'!G25</f>
        <v>0</v>
      </c>
      <c r="F21" s="55">
        <f>'4,5 t-ha'!D25</f>
        <v>0</v>
      </c>
      <c r="G21" s="52" t="s">
        <v>13</v>
      </c>
      <c r="H21" s="54">
        <f>'4,5 t-ha'!F25</f>
        <v>0</v>
      </c>
      <c r="I21" s="271">
        <f>'4,5 t-ha'!G25</f>
        <v>0</v>
      </c>
      <c r="J21" s="55">
        <f>'6,0 t-ha'!D25</f>
        <v>0</v>
      </c>
      <c r="K21" s="52" t="s">
        <v>13</v>
      </c>
      <c r="L21" s="54">
        <f>'6,0 t-ha'!F25</f>
        <v>0</v>
      </c>
      <c r="M21" s="374">
        <f>'6,0 t-ha'!G25</f>
        <v>0</v>
      </c>
      <c r="N21" s="10"/>
      <c r="O21" s="12"/>
    </row>
    <row r="22" spans="1:14" ht="12.75">
      <c r="A22" s="50" t="s">
        <v>28</v>
      </c>
      <c r="B22" s="55">
        <f>'3,0 t-ha'!D26</f>
        <v>0</v>
      </c>
      <c r="C22" s="52" t="s">
        <v>13</v>
      </c>
      <c r="D22" s="54">
        <f>'3,0 t-ha'!F26</f>
        <v>0</v>
      </c>
      <c r="E22" s="271">
        <f>'3,0 t-ha'!G26</f>
        <v>0</v>
      </c>
      <c r="F22" s="55">
        <f>'4,5 t-ha'!D26</f>
        <v>0</v>
      </c>
      <c r="G22" s="52" t="s">
        <v>13</v>
      </c>
      <c r="H22" s="54">
        <f>'4,5 t-ha'!F26</f>
        <v>0</v>
      </c>
      <c r="I22" s="271">
        <f>'4,5 t-ha'!G26</f>
        <v>0</v>
      </c>
      <c r="J22" s="55">
        <f>'6,0 t-ha'!D26</f>
        <v>0</v>
      </c>
      <c r="K22" s="52" t="s">
        <v>13</v>
      </c>
      <c r="L22" s="54">
        <f>'6,0 t-ha'!F26</f>
        <v>0</v>
      </c>
      <c r="M22" s="374">
        <f>'6,0 t-ha'!G26</f>
        <v>0</v>
      </c>
      <c r="N22" s="10"/>
    </row>
    <row r="23" spans="1:13" ht="12.75">
      <c r="A23" s="24" t="s">
        <v>29</v>
      </c>
      <c r="B23" s="44">
        <f>'3,0 t-ha'!D27</f>
        <v>0</v>
      </c>
      <c r="C23" s="38" t="s">
        <v>13</v>
      </c>
      <c r="D23" s="373">
        <f>'3,0 t-ha'!F27</f>
        <v>0</v>
      </c>
      <c r="E23" s="272">
        <f>'3,0 t-ha'!G27</f>
        <v>0</v>
      </c>
      <c r="F23" s="44">
        <f>'4,5 t-ha'!D27</f>
        <v>0</v>
      </c>
      <c r="G23" s="38" t="s">
        <v>13</v>
      </c>
      <c r="H23" s="373">
        <f>'4,5 t-ha'!F27</f>
        <v>0</v>
      </c>
      <c r="I23" s="272">
        <f>'4,5 t-ha'!G27</f>
        <v>0</v>
      </c>
      <c r="J23" s="44">
        <f>'6,0 t-ha'!D27</f>
        <v>0</v>
      </c>
      <c r="K23" s="38" t="s">
        <v>13</v>
      </c>
      <c r="L23" s="373">
        <f>'6,0 t-ha'!F27</f>
        <v>0</v>
      </c>
      <c r="M23" s="395">
        <f>'6,0 t-ha'!G27</f>
        <v>0</v>
      </c>
    </row>
    <row r="24" spans="1:15" ht="12.75">
      <c r="A24" s="71" t="s">
        <v>12</v>
      </c>
      <c r="B24" s="79"/>
      <c r="C24" s="33"/>
      <c r="D24" s="376"/>
      <c r="E24" s="295"/>
      <c r="F24" s="43"/>
      <c r="G24" s="33"/>
      <c r="H24" s="376"/>
      <c r="I24" s="295"/>
      <c r="J24" s="94"/>
      <c r="K24" s="33"/>
      <c r="L24" s="376"/>
      <c r="M24" s="363"/>
      <c r="N24" s="12"/>
      <c r="O24" s="12"/>
    </row>
    <row r="25" spans="1:15" ht="12.75">
      <c r="A25" s="25" t="s">
        <v>27</v>
      </c>
      <c r="B25" s="51">
        <f>'3,0 t-ha'!D29</f>
        <v>0</v>
      </c>
      <c r="C25" s="52" t="s">
        <v>13</v>
      </c>
      <c r="D25" s="54">
        <f>'3,0 t-ha'!F29</f>
        <v>0</v>
      </c>
      <c r="E25" s="271">
        <f>'3,0 t-ha'!G29</f>
        <v>0</v>
      </c>
      <c r="F25" s="51">
        <f>'4,5 t-ha'!D29</f>
        <v>0</v>
      </c>
      <c r="G25" s="52" t="s">
        <v>13</v>
      </c>
      <c r="H25" s="54">
        <f>'4,5 t-ha'!F29</f>
        <v>0</v>
      </c>
      <c r="I25" s="271">
        <f>'4,5 t-ha'!G29</f>
        <v>0</v>
      </c>
      <c r="J25" s="55">
        <f>'6,0 t-ha'!D29</f>
        <v>0</v>
      </c>
      <c r="K25" s="52" t="s">
        <v>13</v>
      </c>
      <c r="L25" s="54">
        <f>'6,0 t-ha'!F29</f>
        <v>0</v>
      </c>
      <c r="M25" s="374">
        <f>'6,0 t-ha'!G29</f>
        <v>0</v>
      </c>
      <c r="N25" s="12"/>
      <c r="O25" s="12"/>
    </row>
    <row r="26" spans="1:14" ht="12.75">
      <c r="A26" s="50" t="s">
        <v>28</v>
      </c>
      <c r="B26" s="51">
        <f>'3,0 t-ha'!D30</f>
        <v>0</v>
      </c>
      <c r="C26" s="52" t="s">
        <v>13</v>
      </c>
      <c r="D26" s="54">
        <f>'3,0 t-ha'!F30</f>
        <v>0</v>
      </c>
      <c r="E26" s="271">
        <f>'3,0 t-ha'!G30</f>
        <v>0</v>
      </c>
      <c r="F26" s="51">
        <f>'4,5 t-ha'!D30</f>
        <v>0</v>
      </c>
      <c r="G26" s="52" t="s">
        <v>13</v>
      </c>
      <c r="H26" s="54">
        <f>'4,5 t-ha'!F30</f>
        <v>0</v>
      </c>
      <c r="I26" s="271">
        <f>'4,5 t-ha'!G30</f>
        <v>0</v>
      </c>
      <c r="J26" s="55">
        <f>'6,0 t-ha'!D30</f>
        <v>0</v>
      </c>
      <c r="K26" s="52" t="s">
        <v>13</v>
      </c>
      <c r="L26" s="54">
        <f>'6,0 t-ha'!F30</f>
        <v>0</v>
      </c>
      <c r="M26" s="374">
        <f>'6,0 t-ha'!G30</f>
        <v>0</v>
      </c>
      <c r="N26" s="12"/>
    </row>
    <row r="27" spans="1:13" ht="12.75">
      <c r="A27" s="27" t="s">
        <v>29</v>
      </c>
      <c r="B27" s="77">
        <f>'3,0 t-ha'!D31</f>
        <v>0</v>
      </c>
      <c r="C27" s="37" t="s">
        <v>13</v>
      </c>
      <c r="D27" s="74">
        <f>'3,0 t-ha'!F31</f>
        <v>0</v>
      </c>
      <c r="E27" s="273">
        <f>'3,0 t-ha'!G31</f>
        <v>0</v>
      </c>
      <c r="F27" s="45">
        <f>'4,5 t-ha'!D31</f>
        <v>0</v>
      </c>
      <c r="G27" s="37" t="s">
        <v>13</v>
      </c>
      <c r="H27" s="74">
        <f>'4,5 t-ha'!F31</f>
        <v>0</v>
      </c>
      <c r="I27" s="273">
        <f>'4,5 t-ha'!G31</f>
        <v>0</v>
      </c>
      <c r="J27" s="93">
        <f>'6,0 t-ha'!D31</f>
        <v>0</v>
      </c>
      <c r="K27" s="37" t="s">
        <v>13</v>
      </c>
      <c r="L27" s="74">
        <f>'6,0 t-ha'!F31</f>
        <v>0</v>
      </c>
      <c r="M27" s="375">
        <f>'6,0 t-ha'!G31</f>
        <v>0</v>
      </c>
    </row>
    <row r="28" spans="1:13" ht="12.75">
      <c r="A28" s="18" t="s">
        <v>19</v>
      </c>
      <c r="B28" s="41"/>
      <c r="C28" s="33"/>
      <c r="D28" s="376"/>
      <c r="E28" s="295" t="s">
        <v>1</v>
      </c>
      <c r="F28" s="43"/>
      <c r="G28" s="33"/>
      <c r="H28" s="376"/>
      <c r="I28" s="295"/>
      <c r="J28" s="43"/>
      <c r="K28" s="33"/>
      <c r="L28" s="376"/>
      <c r="M28" s="295"/>
    </row>
    <row r="29" spans="1:15" ht="12.75">
      <c r="A29" s="80" t="s">
        <v>23</v>
      </c>
      <c r="B29" s="53">
        <f>'3,0 t-ha'!D35</f>
        <v>0</v>
      </c>
      <c r="C29" s="87" t="str">
        <f>'3,0 t-ha'!E35</f>
        <v>korda</v>
      </c>
      <c r="D29" s="377">
        <f>'3,0 t-ha'!F35</f>
        <v>0</v>
      </c>
      <c r="E29" s="378">
        <f>'3,0 t-ha'!G35</f>
        <v>0</v>
      </c>
      <c r="F29" s="51">
        <f>'4,5 t-ha'!D35</f>
        <v>0</v>
      </c>
      <c r="G29" s="87" t="str">
        <f>'4,5 t-ha'!E35</f>
        <v>korda</v>
      </c>
      <c r="H29" s="54">
        <f>'4,5 t-ha'!F35</f>
        <v>0</v>
      </c>
      <c r="I29" s="374">
        <f>'4,5 t-ha'!G35</f>
        <v>0</v>
      </c>
      <c r="J29" s="51">
        <f>'6,0 t-ha'!D35</f>
        <v>0</v>
      </c>
      <c r="K29" s="87" t="str">
        <f>'6,0 t-ha'!E35</f>
        <v>korda</v>
      </c>
      <c r="L29" s="54">
        <f>'6,0 t-ha'!F35</f>
        <v>0</v>
      </c>
      <c r="M29" s="374">
        <f>'6,0 t-ha'!G35</f>
        <v>0</v>
      </c>
      <c r="O29" s="11"/>
    </row>
    <row r="30" spans="1:15" ht="12.75">
      <c r="A30" s="30" t="s">
        <v>23</v>
      </c>
      <c r="B30" s="40">
        <f>'3,0 t-ha'!D37</f>
        <v>0</v>
      </c>
      <c r="C30" s="88" t="str">
        <f>'3,0 t-ha'!E37</f>
        <v>korda</v>
      </c>
      <c r="D30" s="379">
        <f>'3,0 t-ha'!F37</f>
        <v>0</v>
      </c>
      <c r="E30" s="380">
        <f>'3,0 t-ha'!G37</f>
        <v>0</v>
      </c>
      <c r="F30" s="45">
        <f>'4,5 t-ha'!D37</f>
        <v>0</v>
      </c>
      <c r="G30" s="90" t="str">
        <f>'4,5 t-ha'!E37</f>
        <v>korda</v>
      </c>
      <c r="H30" s="74">
        <f>'4,5 t-ha'!F37</f>
        <v>0</v>
      </c>
      <c r="I30" s="375">
        <f>'4,5 t-ha'!G37</f>
        <v>0</v>
      </c>
      <c r="J30" s="45">
        <f>'6,0 t-ha'!D37</f>
        <v>0</v>
      </c>
      <c r="K30" s="90" t="str">
        <f>'6,0 t-ha'!E37</f>
        <v>korda</v>
      </c>
      <c r="L30" s="74">
        <f>'6,0 t-ha'!F37</f>
        <v>0</v>
      </c>
      <c r="M30" s="375">
        <f>'6,0 t-ha'!G37</f>
        <v>0</v>
      </c>
      <c r="N30" s="11" t="s">
        <v>1</v>
      </c>
      <c r="O30" s="11"/>
    </row>
    <row r="31" spans="1:15" ht="12.75">
      <c r="A31" s="84" t="s">
        <v>24</v>
      </c>
      <c r="B31" s="83">
        <f>'3,0 t-ha'!D40</f>
        <v>0</v>
      </c>
      <c r="C31" s="89" t="str">
        <f>'3,0 t-ha'!E40</f>
        <v>korda</v>
      </c>
      <c r="D31" s="381">
        <f>'3,0 t-ha'!F40</f>
        <v>0</v>
      </c>
      <c r="E31" s="382">
        <f>'3,0 t-ha'!G40</f>
        <v>0</v>
      </c>
      <c r="F31" s="79">
        <f>'4,5 t-ha'!D40</f>
        <v>0</v>
      </c>
      <c r="G31" s="89" t="str">
        <f>'4,5 t-ha'!E40</f>
        <v>korda</v>
      </c>
      <c r="H31" s="392">
        <f>'4,5 t-ha'!F40</f>
        <v>0</v>
      </c>
      <c r="I31" s="393">
        <f>'4,5 t-ha'!G40</f>
        <v>0</v>
      </c>
      <c r="J31" s="79">
        <f>'6,0 t-ha'!D40</f>
        <v>0</v>
      </c>
      <c r="K31" s="89" t="str">
        <f>'6,0 t-ha'!E40</f>
        <v>korda</v>
      </c>
      <c r="L31" s="392">
        <f>'6,0 t-ha'!F40</f>
        <v>0</v>
      </c>
      <c r="M31" s="393">
        <f>'6,0 t-ha'!G40</f>
        <v>0</v>
      </c>
      <c r="N31" s="11"/>
      <c r="O31" s="11"/>
    </row>
    <row r="32" spans="1:15" ht="12.75">
      <c r="A32" s="30" t="s">
        <v>24</v>
      </c>
      <c r="B32" s="42">
        <f>'3,0 t-ha'!D42</f>
        <v>0</v>
      </c>
      <c r="C32" s="90" t="str">
        <f>'3,0 t-ha'!E42</f>
        <v>korda</v>
      </c>
      <c r="D32" s="383">
        <f>'3,0 t-ha'!F42</f>
        <v>0</v>
      </c>
      <c r="E32" s="384">
        <f>'3,0 t-ha'!G42</f>
        <v>0</v>
      </c>
      <c r="F32" s="45">
        <f>'4,5 t-ha'!D42</f>
        <v>0</v>
      </c>
      <c r="G32" s="90" t="str">
        <f>'4,5 t-ha'!E42</f>
        <v>korda</v>
      </c>
      <c r="H32" s="74">
        <f>'4,5 t-ha'!F42</f>
        <v>0</v>
      </c>
      <c r="I32" s="375">
        <f>'4,5 t-ha'!G42</f>
        <v>0</v>
      </c>
      <c r="J32" s="45">
        <f>'6,0 t-ha'!D42</f>
        <v>0</v>
      </c>
      <c r="K32" s="90" t="str">
        <f>'6,0 t-ha'!E42</f>
        <v>korda</v>
      </c>
      <c r="L32" s="74">
        <f>'6,0 t-ha'!F42</f>
        <v>0</v>
      </c>
      <c r="M32" s="375">
        <f>'6,0 t-ha'!G42</f>
        <v>0</v>
      </c>
      <c r="N32" s="11"/>
      <c r="O32" s="11"/>
    </row>
    <row r="33" spans="1:15" ht="12.75">
      <c r="A33" s="84" t="s">
        <v>25</v>
      </c>
      <c r="B33" s="83">
        <f>'3,0 t-ha'!D45</f>
        <v>0</v>
      </c>
      <c r="C33" s="89" t="str">
        <f>'3,0 t-ha'!E45</f>
        <v>korda</v>
      </c>
      <c r="D33" s="381">
        <f>'3,0 t-ha'!F45</f>
        <v>0</v>
      </c>
      <c r="E33" s="382">
        <f>'3,0 t-ha'!G45</f>
        <v>0</v>
      </c>
      <c r="F33" s="79">
        <f>'4,5 t-ha'!D45</f>
        <v>0</v>
      </c>
      <c r="G33" s="89" t="str">
        <f>'4,5 t-ha'!E45</f>
        <v>korda</v>
      </c>
      <c r="H33" s="392">
        <f>'4,5 t-ha'!F45</f>
        <v>0</v>
      </c>
      <c r="I33" s="393">
        <f>'4,5 t-ha'!G45</f>
        <v>0</v>
      </c>
      <c r="J33" s="79">
        <f>'6,0 t-ha'!D45</f>
        <v>0</v>
      </c>
      <c r="K33" s="89" t="str">
        <f>'6,0 t-ha'!E45</f>
        <v>korda</v>
      </c>
      <c r="L33" s="392">
        <f>'6,0 t-ha'!F45</f>
        <v>0</v>
      </c>
      <c r="M33" s="393">
        <f>'6,0 t-ha'!G45</f>
        <v>0</v>
      </c>
      <c r="N33" s="11"/>
      <c r="O33" s="11"/>
    </row>
    <row r="34" spans="1:15" ht="12.75">
      <c r="A34" s="81" t="s">
        <v>25</v>
      </c>
      <c r="B34" s="40">
        <f>'3,0 t-ha'!D47</f>
        <v>0</v>
      </c>
      <c r="C34" s="88" t="str">
        <f>'3,0 t-ha'!E47</f>
        <v>korda</v>
      </c>
      <c r="D34" s="379">
        <f>'3,0 t-ha'!F47</f>
        <v>0</v>
      </c>
      <c r="E34" s="380">
        <f>'3,0 t-ha'!G47</f>
        <v>0</v>
      </c>
      <c r="F34" s="45">
        <f>'4,5 t-ha'!D47</f>
        <v>0</v>
      </c>
      <c r="G34" s="90" t="str">
        <f>'4,5 t-ha'!E47</f>
        <v>korda</v>
      </c>
      <c r="H34" s="74">
        <f>'4,5 t-ha'!F47</f>
        <v>0</v>
      </c>
      <c r="I34" s="375">
        <f>'4,5 t-ha'!G47</f>
        <v>0</v>
      </c>
      <c r="J34" s="45">
        <f>'6,0 t-ha'!D47</f>
        <v>0</v>
      </c>
      <c r="K34" s="90" t="str">
        <f>'6,0 t-ha'!E47</f>
        <v>korda</v>
      </c>
      <c r="L34" s="74">
        <f>'6,0 t-ha'!F47</f>
        <v>0</v>
      </c>
      <c r="M34" s="375">
        <f>'6,0 t-ha'!G47</f>
        <v>0</v>
      </c>
      <c r="N34" s="11"/>
      <c r="O34" s="11"/>
    </row>
    <row r="35" spans="1:15" ht="12.75">
      <c r="A35" s="26" t="s">
        <v>26</v>
      </c>
      <c r="B35" s="82">
        <f>'3,0 t-ha'!D50</f>
        <v>0</v>
      </c>
      <c r="C35" s="91" t="str">
        <f>'3,0 t-ha'!E50</f>
        <v>korda</v>
      </c>
      <c r="D35" s="385">
        <f>'3,0 t-ha'!F50</f>
        <v>0</v>
      </c>
      <c r="E35" s="386">
        <f>'3,0 t-ha'!G50</f>
        <v>0</v>
      </c>
      <c r="F35" s="45">
        <f>'4,5 t-ha'!D50</f>
        <v>0</v>
      </c>
      <c r="G35" s="90" t="str">
        <f>'4,5 t-ha'!E50</f>
        <v>korda</v>
      </c>
      <c r="H35" s="74">
        <f>'4,5 t-ha'!F50</f>
        <v>0</v>
      </c>
      <c r="I35" s="375">
        <f>'4,5 t-ha'!G50</f>
        <v>0</v>
      </c>
      <c r="J35" s="45">
        <f>'6,0 t-ha'!D50</f>
        <v>0</v>
      </c>
      <c r="K35" s="90" t="str">
        <f>'6,0 t-ha'!E50</f>
        <v>korda</v>
      </c>
      <c r="L35" s="74">
        <f>'6,0 t-ha'!F50</f>
        <v>0</v>
      </c>
      <c r="M35" s="375">
        <f>'6,0 t-ha'!G50</f>
        <v>0</v>
      </c>
      <c r="N35" s="11"/>
      <c r="O35" s="11"/>
    </row>
    <row r="36" spans="1:15" ht="12.75">
      <c r="A36" s="70" t="s">
        <v>17</v>
      </c>
      <c r="B36" s="39"/>
      <c r="C36" s="14"/>
      <c r="D36" s="379"/>
      <c r="E36" s="275"/>
      <c r="F36" s="39"/>
      <c r="G36" s="88"/>
      <c r="H36" s="373"/>
      <c r="I36" s="373"/>
      <c r="J36" s="43"/>
      <c r="K36" s="112"/>
      <c r="L36" s="376"/>
      <c r="M36" s="363"/>
      <c r="N36" s="11"/>
      <c r="O36" s="11"/>
    </row>
    <row r="37" spans="1:14" ht="12.75">
      <c r="A37" s="49" t="s">
        <v>7</v>
      </c>
      <c r="B37" s="92">
        <f>'3,0 t-ha'!D52</f>
        <v>0</v>
      </c>
      <c r="C37" s="64" t="str">
        <f>'3,0 t-ha'!E52</f>
        <v>t/ha</v>
      </c>
      <c r="D37" s="387">
        <f>'3,0 t-ha'!F52</f>
        <v>0</v>
      </c>
      <c r="E37" s="388">
        <f>'3,0 t-ha'!G52</f>
        <v>0</v>
      </c>
      <c r="F37" s="92">
        <f>'4,5 t-ha'!D52</f>
        <v>0</v>
      </c>
      <c r="G37" s="111" t="str">
        <f>'4,5 t-ha'!E52</f>
        <v>t/ha</v>
      </c>
      <c r="H37" s="394">
        <f>'4,5 t-ha'!F52</f>
        <v>0</v>
      </c>
      <c r="I37" s="394">
        <f>'4,5 t-ha'!G52</f>
        <v>0</v>
      </c>
      <c r="J37" s="92">
        <f>'6,0 t-ha'!D52</f>
        <v>0</v>
      </c>
      <c r="K37" s="111" t="str">
        <f>'6,0 t-ha'!E52</f>
        <v>t/ha</v>
      </c>
      <c r="L37" s="394">
        <f>'6,0 t-ha'!F52</f>
        <v>0</v>
      </c>
      <c r="M37" s="396">
        <f>'6,0 t-ha'!G52</f>
        <v>0</v>
      </c>
      <c r="N37" s="78"/>
    </row>
    <row r="38" spans="1:13" ht="12.75">
      <c r="A38" s="24" t="s">
        <v>39</v>
      </c>
      <c r="B38" s="75">
        <f>'3,0 t-ha'!D53</f>
        <v>0</v>
      </c>
      <c r="C38" s="110">
        <f>'3,0 t-ha'!E53</f>
        <v>0</v>
      </c>
      <c r="D38" s="389">
        <f>'3,0 t-ha'!F53</f>
        <v>0</v>
      </c>
      <c r="E38" s="388">
        <f>'3,0 t-ha'!G53</f>
        <v>0</v>
      </c>
      <c r="F38" s="73">
        <f>'4,5 t-ha'!D53</f>
        <v>0</v>
      </c>
      <c r="G38" s="88">
        <f>'4,5 t-ha'!E53</f>
        <v>0</v>
      </c>
      <c r="H38" s="373">
        <f>'4,5 t-ha'!F53</f>
        <v>0</v>
      </c>
      <c r="I38" s="373">
        <f>'4,5 t-ha'!G53</f>
        <v>0</v>
      </c>
      <c r="J38" s="97">
        <f>'6,0 t-ha'!D53</f>
        <v>0</v>
      </c>
      <c r="K38" s="90">
        <f>'6,0 t-ha'!E53</f>
        <v>0</v>
      </c>
      <c r="L38" s="74">
        <f>'6,0 t-ha'!F53</f>
        <v>0</v>
      </c>
      <c r="M38" s="375">
        <f>'6,0 t-ha'!G53</f>
        <v>0</v>
      </c>
    </row>
    <row r="39" spans="1:13" ht="12.75">
      <c r="A39" s="65" t="s">
        <v>30</v>
      </c>
      <c r="B39" s="66"/>
      <c r="C39" s="67"/>
      <c r="D39" s="390"/>
      <c r="E39" s="276">
        <f>SUM(E15:E38)</f>
        <v>0</v>
      </c>
      <c r="F39" s="66"/>
      <c r="G39" s="67"/>
      <c r="H39" s="390"/>
      <c r="I39" s="276">
        <f>SUM(I15:I38)</f>
        <v>0</v>
      </c>
      <c r="J39" s="66"/>
      <c r="K39" s="67"/>
      <c r="L39" s="69"/>
      <c r="M39" s="276">
        <f>SUM(M15:M38)</f>
        <v>0</v>
      </c>
    </row>
    <row r="40" spans="1:13" ht="12.75">
      <c r="A40" s="436" t="s">
        <v>5</v>
      </c>
      <c r="B40" s="437"/>
      <c r="C40" s="437"/>
      <c r="D40" s="437"/>
      <c r="E40" s="325">
        <f>E13-E39</f>
        <v>0</v>
      </c>
      <c r="F40" s="469"/>
      <c r="G40" s="470"/>
      <c r="H40" s="470"/>
      <c r="I40" s="325">
        <f>I13-I39</f>
        <v>0</v>
      </c>
      <c r="J40" s="469"/>
      <c r="K40" s="470"/>
      <c r="L40" s="470"/>
      <c r="M40" s="325">
        <f>M13-M39</f>
        <v>0</v>
      </c>
    </row>
    <row r="41" spans="1:26" ht="12.75" outlineLevel="1">
      <c r="A41" s="471" t="s">
        <v>36</v>
      </c>
      <c r="B41" s="471"/>
      <c r="C41" s="471"/>
      <c r="D41" s="472"/>
      <c r="E41" s="397"/>
      <c r="F41" s="467"/>
      <c r="G41" s="467"/>
      <c r="H41" s="468"/>
      <c r="I41" s="397"/>
      <c r="J41" s="467"/>
      <c r="K41" s="467"/>
      <c r="L41" s="468"/>
      <c r="M41" s="397"/>
      <c r="N41" s="46"/>
      <c r="O41" s="13"/>
      <c r="V41" s="13"/>
      <c r="W41" s="13"/>
      <c r="X41" s="13"/>
      <c r="Y41" s="13"/>
      <c r="Z41" s="13"/>
    </row>
    <row r="42" spans="1:26" ht="12.75" outlineLevel="1">
      <c r="A42" s="456" t="str">
        <f>'3,0 t-ha'!A57:F57</f>
        <v>Mulla harimine, keskmiselt</v>
      </c>
      <c r="B42" s="456"/>
      <c r="C42" s="456"/>
      <c r="D42" s="457"/>
      <c r="E42" s="398">
        <f>'3,0 t-ha'!G57</f>
        <v>0</v>
      </c>
      <c r="F42" s="453"/>
      <c r="G42" s="453"/>
      <c r="H42" s="454"/>
      <c r="I42" s="399">
        <f>'4,5 t-ha'!G57</f>
        <v>0</v>
      </c>
      <c r="J42" s="453"/>
      <c r="K42" s="453"/>
      <c r="L42" s="454"/>
      <c r="M42" s="399">
        <f>'6,0 t-ha'!G57</f>
        <v>0</v>
      </c>
      <c r="O42" s="13"/>
      <c r="V42" s="13"/>
      <c r="W42" s="13"/>
      <c r="X42" s="13"/>
      <c r="Y42" s="13"/>
      <c r="Z42" s="13"/>
    </row>
    <row r="43" spans="1:26" ht="12.75" outlineLevel="1">
      <c r="A43" s="456" t="str">
        <f>'3,0 t-ha'!A58:F58</f>
        <v>Min.väetise ja seemne vedu</v>
      </c>
      <c r="B43" s="456"/>
      <c r="C43" s="456"/>
      <c r="D43" s="457"/>
      <c r="E43" s="398">
        <f>'3,0 t-ha'!G58</f>
        <v>0</v>
      </c>
      <c r="F43" s="453"/>
      <c r="G43" s="453"/>
      <c r="H43" s="454"/>
      <c r="I43" s="399">
        <f>'4,5 t-ha'!G58</f>
        <v>0</v>
      </c>
      <c r="J43" s="453"/>
      <c r="K43" s="453"/>
      <c r="L43" s="454"/>
      <c r="M43" s="399">
        <f>'6,0 t-ha'!G58</f>
        <v>0</v>
      </c>
      <c r="O43" s="13"/>
      <c r="V43" s="13"/>
      <c r="W43" s="13"/>
      <c r="X43" s="13"/>
      <c r="Y43" s="13"/>
      <c r="Z43" s="13"/>
    </row>
    <row r="44" spans="1:13" ht="12.75" outlineLevel="1">
      <c r="A44" s="456" t="str">
        <f>'3,0 t-ha'!A59:F59</f>
        <v>Külvamine</v>
      </c>
      <c r="B44" s="456"/>
      <c r="C44" s="456"/>
      <c r="D44" s="457"/>
      <c r="E44" s="398">
        <f>'3,0 t-ha'!G59</f>
        <v>0</v>
      </c>
      <c r="F44" s="453"/>
      <c r="G44" s="453"/>
      <c r="H44" s="454"/>
      <c r="I44" s="399">
        <f>'4,5 t-ha'!G59</f>
        <v>0</v>
      </c>
      <c r="J44" s="453"/>
      <c r="K44" s="453"/>
      <c r="L44" s="454"/>
      <c r="M44" s="399">
        <f>'6,0 t-ha'!G59</f>
        <v>0</v>
      </c>
    </row>
    <row r="45" spans="1:13" ht="12.75" outlineLevel="1">
      <c r="A45" s="456" t="str">
        <f>'3,0 t-ha'!A60:F60</f>
        <v>Rullimine</v>
      </c>
      <c r="B45" s="456"/>
      <c r="C45" s="456"/>
      <c r="D45" s="457"/>
      <c r="E45" s="398">
        <f>'3,0 t-ha'!G60</f>
        <v>0</v>
      </c>
      <c r="F45" s="453"/>
      <c r="G45" s="453"/>
      <c r="H45" s="454"/>
      <c r="I45" s="399">
        <f>'4,5 t-ha'!G60</f>
        <v>0</v>
      </c>
      <c r="J45" s="453"/>
      <c r="K45" s="453"/>
      <c r="L45" s="454"/>
      <c r="M45" s="399">
        <f>'6,0 t-ha'!G60</f>
        <v>0</v>
      </c>
    </row>
    <row r="46" spans="1:13" ht="12.75" outlineLevel="1">
      <c r="A46" s="456" t="str">
        <f>'3,0 t-ha'!A61:F61</f>
        <v>Orase äestamine</v>
      </c>
      <c r="B46" s="456"/>
      <c r="C46" s="456"/>
      <c r="D46" s="457"/>
      <c r="E46" s="398">
        <f>'3,0 t-ha'!G61</f>
        <v>0</v>
      </c>
      <c r="F46" s="453"/>
      <c r="G46" s="453"/>
      <c r="H46" s="454"/>
      <c r="I46" s="399">
        <f>'4,5 t-ha'!G61</f>
        <v>0</v>
      </c>
      <c r="J46" s="453"/>
      <c r="K46" s="453"/>
      <c r="L46" s="454"/>
      <c r="M46" s="399">
        <f>'6,0 t-ha'!G61</f>
        <v>0</v>
      </c>
    </row>
    <row r="47" spans="1:13" ht="12.75" outlineLevel="1">
      <c r="A47" s="456" t="str">
        <f>'3,0 t-ha'!A62:F62</f>
        <v>Taimekaitsetööd</v>
      </c>
      <c r="B47" s="456"/>
      <c r="C47" s="456"/>
      <c r="D47" s="457"/>
      <c r="E47" s="398">
        <f>'3,0 t-ha'!G62</f>
        <v>0</v>
      </c>
      <c r="F47" s="453"/>
      <c r="G47" s="453"/>
      <c r="H47" s="454"/>
      <c r="I47" s="399">
        <f>'4,5 t-ha'!G62</f>
        <v>0</v>
      </c>
      <c r="J47" s="453"/>
      <c r="K47" s="453"/>
      <c r="L47" s="454"/>
      <c r="M47" s="399">
        <f>'6,0 t-ha'!G62</f>
        <v>0</v>
      </c>
    </row>
    <row r="48" spans="1:13" ht="12.75" outlineLevel="1">
      <c r="A48" s="456" t="str">
        <f>'3,0 t-ha'!A63:F63</f>
        <v>Väetise vedu ja külvamine</v>
      </c>
      <c r="B48" s="456"/>
      <c r="C48" s="456"/>
      <c r="D48" s="457"/>
      <c r="E48" s="398">
        <f>'3,0 t-ha'!G63</f>
        <v>0</v>
      </c>
      <c r="F48" s="453"/>
      <c r="G48" s="453"/>
      <c r="H48" s="454"/>
      <c r="I48" s="399">
        <f>'4,5 t-ha'!G63</f>
        <v>0</v>
      </c>
      <c r="J48" s="453"/>
      <c r="K48" s="453"/>
      <c r="L48" s="454"/>
      <c r="M48" s="399">
        <f>'6,0 t-ha'!G63</f>
        <v>0</v>
      </c>
    </row>
    <row r="49" spans="1:13" ht="12.75" outlineLevel="1">
      <c r="A49" s="456" t="str">
        <f>'3,0 t-ha'!A64:F64</f>
        <v>Kombainkoristus</v>
      </c>
      <c r="B49" s="456"/>
      <c r="C49" s="456"/>
      <c r="D49" s="457"/>
      <c r="E49" s="398">
        <f>'3,0 t-ha'!G64</f>
        <v>0</v>
      </c>
      <c r="F49" s="453"/>
      <c r="G49" s="453"/>
      <c r="H49" s="454"/>
      <c r="I49" s="399">
        <f>'4,5 t-ha'!G64</f>
        <v>0</v>
      </c>
      <c r="J49" s="453"/>
      <c r="K49" s="453"/>
      <c r="L49" s="454"/>
      <c r="M49" s="399">
        <f>'6,0 t-ha'!G64</f>
        <v>0</v>
      </c>
    </row>
    <row r="50" spans="1:13" ht="12.75" outlineLevel="1">
      <c r="A50" s="456" t="str">
        <f>'3,0 t-ha'!A65:F65</f>
        <v>Vilja vedu kuivatisse</v>
      </c>
      <c r="B50" s="456"/>
      <c r="C50" s="456"/>
      <c r="D50" s="457"/>
      <c r="E50" s="398">
        <f>'3,0 t-ha'!G65</f>
        <v>0</v>
      </c>
      <c r="F50" s="473"/>
      <c r="G50" s="473"/>
      <c r="H50" s="474"/>
      <c r="I50" s="399">
        <f>'4,5 t-ha'!G65</f>
        <v>0</v>
      </c>
      <c r="J50" s="473"/>
      <c r="K50" s="473"/>
      <c r="L50" s="474"/>
      <c r="M50" s="399">
        <f>'6,0 t-ha'!G65</f>
        <v>0</v>
      </c>
    </row>
    <row r="51" spans="1:13" ht="12.75" outlineLevel="1">
      <c r="A51" s="456" t="str">
        <f>'3,0 t-ha'!A66:F66</f>
        <v>Vilja kuivatamine</v>
      </c>
      <c r="B51" s="456"/>
      <c r="C51" s="456"/>
      <c r="D51" s="457"/>
      <c r="E51" s="398">
        <f>'3,0 t-ha'!G66</f>
        <v>0</v>
      </c>
      <c r="F51" s="473"/>
      <c r="G51" s="473"/>
      <c r="H51" s="474"/>
      <c r="I51" s="399">
        <f>'4,5 t-ha'!G66</f>
        <v>0</v>
      </c>
      <c r="J51" s="473"/>
      <c r="K51" s="473"/>
      <c r="L51" s="474"/>
      <c r="M51" s="399">
        <f>'6,0 t-ha'!G66</f>
        <v>0</v>
      </c>
    </row>
    <row r="52" spans="1:13" ht="12.75" outlineLevel="1">
      <c r="A52" s="456" t="str">
        <f>'3,0 t-ha'!A67:F67</f>
        <v>Vilja hoiustamine jm.tööd</v>
      </c>
      <c r="B52" s="456"/>
      <c r="C52" s="456"/>
      <c r="D52" s="457"/>
      <c r="E52" s="398">
        <f>'3,0 t-ha'!G67</f>
        <v>0</v>
      </c>
      <c r="F52" s="453"/>
      <c r="G52" s="453"/>
      <c r="H52" s="454"/>
      <c r="I52" s="399">
        <f>'4,5 t-ha'!G67</f>
        <v>0</v>
      </c>
      <c r="J52" s="453"/>
      <c r="K52" s="453"/>
      <c r="L52" s="454"/>
      <c r="M52" s="399">
        <f>'6,0 t-ha'!G67</f>
        <v>0</v>
      </c>
    </row>
    <row r="53" spans="1:13" ht="12.75" outlineLevel="1">
      <c r="A53" s="456" t="str">
        <f>'3,0 t-ha'!A68:F68</f>
        <v>Põhu rullimine (55%)</v>
      </c>
      <c r="B53" s="456"/>
      <c r="C53" s="456"/>
      <c r="D53" s="457"/>
      <c r="E53" s="398">
        <f>'3,0 t-ha'!G68</f>
        <v>0</v>
      </c>
      <c r="F53" s="453"/>
      <c r="G53" s="453"/>
      <c r="H53" s="454"/>
      <c r="I53" s="399">
        <f>'4,5 t-ha'!G68</f>
        <v>0</v>
      </c>
      <c r="J53" s="453"/>
      <c r="K53" s="453"/>
      <c r="L53" s="454"/>
      <c r="M53" s="399">
        <f>'6,0 t-ha'!G68</f>
        <v>0</v>
      </c>
    </row>
    <row r="54" spans="1:13" ht="12.75" outlineLevel="1">
      <c r="A54" s="456" t="str">
        <f>'3,0 t-ha'!A69:F69</f>
        <v>Põhupallide kokkuvedu</v>
      </c>
      <c r="B54" s="456"/>
      <c r="C54" s="456"/>
      <c r="D54" s="457"/>
      <c r="E54" s="398">
        <f>'3,0 t-ha'!G69</f>
        <v>0</v>
      </c>
      <c r="F54" s="453"/>
      <c r="G54" s="453"/>
      <c r="H54" s="454"/>
      <c r="I54" s="399">
        <f>'4,5 t-ha'!G69</f>
        <v>0</v>
      </c>
      <c r="J54" s="453"/>
      <c r="K54" s="453"/>
      <c r="L54" s="454"/>
      <c r="M54" s="399">
        <f>'6,0 t-ha'!G69</f>
        <v>0</v>
      </c>
    </row>
    <row r="55" spans="1:13" ht="12.75" outlineLevel="1">
      <c r="A55" s="456" t="str">
        <f>'3,0 t-ha'!A70:F70</f>
        <v>Muud (abi)tööd</v>
      </c>
      <c r="B55" s="456"/>
      <c r="C55" s="456"/>
      <c r="D55" s="457"/>
      <c r="E55" s="398">
        <f>'3,0 t-ha'!G70</f>
        <v>0</v>
      </c>
      <c r="F55" s="453"/>
      <c r="G55" s="453"/>
      <c r="H55" s="454"/>
      <c r="I55" s="399">
        <f>'4,5 t-ha'!G70</f>
        <v>0</v>
      </c>
      <c r="J55" s="453"/>
      <c r="K55" s="453"/>
      <c r="L55" s="454"/>
      <c r="M55" s="399">
        <f>'6,0 t-ha'!G70</f>
        <v>0</v>
      </c>
    </row>
    <row r="56" spans="1:13" ht="12.75" outlineLevel="1">
      <c r="A56" s="456">
        <f>'3,0 t-ha'!A71:F71</f>
        <v>0</v>
      </c>
      <c r="B56" s="456"/>
      <c r="C56" s="456"/>
      <c r="D56" s="457"/>
      <c r="E56" s="398">
        <f>'3,0 t-ha'!G71</f>
        <v>0</v>
      </c>
      <c r="F56" s="453"/>
      <c r="G56" s="453"/>
      <c r="H56" s="454"/>
      <c r="I56" s="399">
        <f>'4,5 t-ha'!G71</f>
        <v>0</v>
      </c>
      <c r="J56" s="453"/>
      <c r="K56" s="453"/>
      <c r="L56" s="454"/>
      <c r="M56" s="399">
        <f>'6,0 t-ha'!G71</f>
        <v>0</v>
      </c>
    </row>
    <row r="57" spans="1:13" ht="12.75" outlineLevel="1">
      <c r="A57" s="456">
        <f>'3,0 t-ha'!A72:F72</f>
        <v>0</v>
      </c>
      <c r="B57" s="456"/>
      <c r="C57" s="456"/>
      <c r="D57" s="457"/>
      <c r="E57" s="398">
        <f>'3,0 t-ha'!G72</f>
        <v>0</v>
      </c>
      <c r="F57" s="453"/>
      <c r="G57" s="453"/>
      <c r="H57" s="454"/>
      <c r="I57" s="399">
        <f>'4,5 t-ha'!G72</f>
        <v>0</v>
      </c>
      <c r="J57" s="453"/>
      <c r="K57" s="453"/>
      <c r="L57" s="454"/>
      <c r="M57" s="399">
        <f>'6,0 t-ha'!G72</f>
        <v>0</v>
      </c>
    </row>
    <row r="58" spans="1:13" ht="12.75" outlineLevel="1">
      <c r="A58" s="456">
        <f>'3,0 t-ha'!A73:F73</f>
        <v>0</v>
      </c>
      <c r="B58" s="456"/>
      <c r="C58" s="456"/>
      <c r="D58" s="457"/>
      <c r="E58" s="398">
        <f>'3,0 t-ha'!G73</f>
        <v>0</v>
      </c>
      <c r="F58" s="453"/>
      <c r="G58" s="453"/>
      <c r="H58" s="454"/>
      <c r="I58" s="399">
        <f>'4,5 t-ha'!G73</f>
        <v>0</v>
      </c>
      <c r="J58" s="453"/>
      <c r="K58" s="453"/>
      <c r="L58" s="454"/>
      <c r="M58" s="399">
        <f>'6,0 t-ha'!G73</f>
        <v>0</v>
      </c>
    </row>
    <row r="59" spans="1:13" ht="12.75" outlineLevel="1">
      <c r="A59" s="464"/>
      <c r="B59" s="464"/>
      <c r="C59" s="464"/>
      <c r="D59" s="465"/>
      <c r="E59" s="398">
        <f>'3,0 t-ha'!G74</f>
        <v>0</v>
      </c>
      <c r="F59" s="453"/>
      <c r="G59" s="453"/>
      <c r="H59" s="454"/>
      <c r="I59" s="399">
        <f>'4,5 t-ha'!G74</f>
        <v>0</v>
      </c>
      <c r="J59" s="453"/>
      <c r="K59" s="453"/>
      <c r="L59" s="454"/>
      <c r="M59" s="399">
        <f>'6,0 t-ha'!G74</f>
        <v>0</v>
      </c>
    </row>
    <row r="60" spans="1:13" ht="12.75" outlineLevel="1">
      <c r="A60" s="464"/>
      <c r="B60" s="464"/>
      <c r="C60" s="464"/>
      <c r="D60" s="465"/>
      <c r="E60" s="398">
        <f>'3,0 t-ha'!G75</f>
        <v>0</v>
      </c>
      <c r="F60" s="453"/>
      <c r="G60" s="453"/>
      <c r="H60" s="454"/>
      <c r="I60" s="399">
        <f>'4,5 t-ha'!G75</f>
        <v>0</v>
      </c>
      <c r="J60" s="453"/>
      <c r="K60" s="453"/>
      <c r="L60" s="454"/>
      <c r="M60" s="399">
        <f>'6,0 t-ha'!G75</f>
        <v>0</v>
      </c>
    </row>
    <row r="61" spans="1:14" ht="12.75" outlineLevel="1">
      <c r="A61" s="464"/>
      <c r="B61" s="464"/>
      <c r="C61" s="464"/>
      <c r="D61" s="465"/>
      <c r="E61" s="398">
        <f>'3,0 t-ha'!G76</f>
        <v>0</v>
      </c>
      <c r="F61" s="453"/>
      <c r="G61" s="453"/>
      <c r="H61" s="454"/>
      <c r="I61" s="399">
        <f>'4,5 t-ha'!G76</f>
        <v>0</v>
      </c>
      <c r="J61" s="453"/>
      <c r="K61" s="453"/>
      <c r="L61" s="454"/>
      <c r="M61" s="399">
        <f>'6,0 t-ha'!G76</f>
        <v>0</v>
      </c>
      <c r="N61" s="46"/>
    </row>
    <row r="62" spans="1:13" ht="12.75" outlineLevel="1">
      <c r="A62" s="479" t="s">
        <v>11</v>
      </c>
      <c r="B62" s="479"/>
      <c r="C62" s="479"/>
      <c r="D62" s="480"/>
      <c r="E62" s="400">
        <f>'3,0 t-ha'!G77</f>
        <v>0</v>
      </c>
      <c r="F62" s="462"/>
      <c r="G62" s="462"/>
      <c r="H62" s="463"/>
      <c r="I62" s="401">
        <f>'4,5 t-ha'!G77</f>
        <v>0</v>
      </c>
      <c r="J62" s="462"/>
      <c r="K62" s="462"/>
      <c r="L62" s="463"/>
      <c r="M62" s="401">
        <f>'6,0 t-ha'!G77</f>
        <v>0</v>
      </c>
    </row>
    <row r="63" spans="1:13" ht="12.75">
      <c r="A63" s="458" t="s">
        <v>8</v>
      </c>
      <c r="B63" s="458"/>
      <c r="C63" s="458"/>
      <c r="D63" s="459"/>
      <c r="E63" s="402">
        <f>SUM(E42:E62)</f>
        <v>0</v>
      </c>
      <c r="F63" s="460"/>
      <c r="G63" s="460"/>
      <c r="H63" s="461"/>
      <c r="I63" s="402">
        <f>SUM(I42:I62)</f>
        <v>0</v>
      </c>
      <c r="J63" s="460"/>
      <c r="K63" s="460"/>
      <c r="L63" s="461"/>
      <c r="M63" s="402">
        <f>SUM(M42:M62)</f>
        <v>0</v>
      </c>
    </row>
    <row r="64" spans="1:13" ht="12.75">
      <c r="A64" s="436" t="s">
        <v>6</v>
      </c>
      <c r="B64" s="437"/>
      <c r="C64" s="437"/>
      <c r="D64" s="437"/>
      <c r="E64" s="338">
        <f>E40-E63</f>
        <v>0</v>
      </c>
      <c r="F64" s="475"/>
      <c r="G64" s="475"/>
      <c r="H64" s="476"/>
      <c r="I64" s="338">
        <f>I40-I63</f>
        <v>0</v>
      </c>
      <c r="J64" s="475"/>
      <c r="K64" s="475"/>
      <c r="L64" s="476"/>
      <c r="M64" s="338">
        <f>M40-M63</f>
        <v>0</v>
      </c>
    </row>
    <row r="65" spans="1:13" ht="12.75">
      <c r="A65" s="47" t="s">
        <v>10</v>
      </c>
      <c r="B65" s="48"/>
      <c r="C65" s="48"/>
      <c r="D65" s="48"/>
      <c r="E65" s="403">
        <f>E39+E63</f>
        <v>0</v>
      </c>
      <c r="F65" s="404"/>
      <c r="G65" s="404"/>
      <c r="H65" s="404"/>
      <c r="I65" s="403">
        <f>I39+I63</f>
        <v>0</v>
      </c>
      <c r="J65" s="404"/>
      <c r="K65" s="404"/>
      <c r="L65" s="404"/>
      <c r="M65" s="403">
        <f>M39+M63</f>
        <v>0</v>
      </c>
    </row>
    <row r="66" spans="1:13" ht="12.75">
      <c r="A66" s="477" t="s">
        <v>56</v>
      </c>
      <c r="B66" s="478"/>
      <c r="C66" s="478"/>
      <c r="D66" s="478"/>
      <c r="E66" s="405">
        <f>'3,0 t-ha'!G81</f>
        <v>0</v>
      </c>
      <c r="F66" s="406"/>
      <c r="G66" s="407"/>
      <c r="H66" s="407"/>
      <c r="I66" s="405">
        <f>'4,5 t-ha'!G81</f>
        <v>0</v>
      </c>
      <c r="J66" s="406"/>
      <c r="K66" s="407"/>
      <c r="L66" s="407"/>
      <c r="M66" s="405">
        <f>'6,0 t-ha'!G81</f>
        <v>0</v>
      </c>
    </row>
    <row r="67" spans="1:13" ht="12.75">
      <c r="A67" s="123"/>
      <c r="B67" s="123"/>
      <c r="C67" s="123"/>
      <c r="D67" s="123"/>
      <c r="E67" s="123"/>
      <c r="F67" s="123"/>
      <c r="G67" s="123"/>
      <c r="H67" s="123"/>
      <c r="I67" s="123"/>
      <c r="J67" s="123"/>
      <c r="K67" s="123"/>
      <c r="L67" s="123"/>
      <c r="M67" s="123"/>
    </row>
    <row r="68" spans="1:13" ht="18">
      <c r="A68" s="124"/>
      <c r="B68" s="455"/>
      <c r="C68" s="455"/>
      <c r="D68" s="455"/>
      <c r="E68" s="125"/>
      <c r="F68" s="125"/>
      <c r="G68" s="125"/>
      <c r="H68" s="125"/>
      <c r="I68" s="125"/>
      <c r="J68" s="125"/>
      <c r="K68" s="125"/>
      <c r="L68" s="125"/>
      <c r="M68" s="125"/>
    </row>
  </sheetData>
  <sheetProtection/>
  <mergeCells count="80">
    <mergeCell ref="J50:L50"/>
    <mergeCell ref="F45:H45"/>
    <mergeCell ref="J41:L41"/>
    <mergeCell ref="J43:L43"/>
    <mergeCell ref="J44:L44"/>
    <mergeCell ref="J46:L46"/>
    <mergeCell ref="J53:L53"/>
    <mergeCell ref="A52:D52"/>
    <mergeCell ref="F52:H52"/>
    <mergeCell ref="J52:L52"/>
    <mergeCell ref="F42:H42"/>
    <mergeCell ref="F44:H44"/>
    <mergeCell ref="F43:H43"/>
    <mergeCell ref="A53:D53"/>
    <mergeCell ref="J49:L49"/>
    <mergeCell ref="A50:D50"/>
    <mergeCell ref="J60:L60"/>
    <mergeCell ref="F47:H47"/>
    <mergeCell ref="J48:L48"/>
    <mergeCell ref="J58:L58"/>
    <mergeCell ref="F58:H58"/>
    <mergeCell ref="F49:H49"/>
    <mergeCell ref="F56:H56"/>
    <mergeCell ref="F50:H50"/>
    <mergeCell ref="F54:H54"/>
    <mergeCell ref="F59:H59"/>
    <mergeCell ref="J55:L55"/>
    <mergeCell ref="A56:D56"/>
    <mergeCell ref="J56:L56"/>
    <mergeCell ref="A57:D57"/>
    <mergeCell ref="J57:L57"/>
    <mergeCell ref="F57:H57"/>
    <mergeCell ref="F55:H55"/>
    <mergeCell ref="A55:D55"/>
    <mergeCell ref="F64:H64"/>
    <mergeCell ref="A64:D64"/>
    <mergeCell ref="A60:D60"/>
    <mergeCell ref="A62:D62"/>
    <mergeCell ref="F60:H60"/>
    <mergeCell ref="F61:H61"/>
    <mergeCell ref="J62:L62"/>
    <mergeCell ref="J64:L64"/>
    <mergeCell ref="A66:D66"/>
    <mergeCell ref="J1:K1"/>
    <mergeCell ref="J47:L47"/>
    <mergeCell ref="A42:D42"/>
    <mergeCell ref="J42:L42"/>
    <mergeCell ref="A45:D45"/>
    <mergeCell ref="J45:L45"/>
    <mergeCell ref="A46:D46"/>
    <mergeCell ref="J40:L40"/>
    <mergeCell ref="A41:D41"/>
    <mergeCell ref="F53:H53"/>
    <mergeCell ref="A47:D47"/>
    <mergeCell ref="F48:H48"/>
    <mergeCell ref="A48:D48"/>
    <mergeCell ref="A51:D51"/>
    <mergeCell ref="J51:L51"/>
    <mergeCell ref="F51:H51"/>
    <mergeCell ref="F40:H40"/>
    <mergeCell ref="A58:D58"/>
    <mergeCell ref="A59:D59"/>
    <mergeCell ref="B1:C1"/>
    <mergeCell ref="F1:G1"/>
    <mergeCell ref="F46:H46"/>
    <mergeCell ref="A40:D40"/>
    <mergeCell ref="A44:D44"/>
    <mergeCell ref="A43:D43"/>
    <mergeCell ref="A49:D49"/>
    <mergeCell ref="F41:H41"/>
    <mergeCell ref="J59:L59"/>
    <mergeCell ref="B68:D68"/>
    <mergeCell ref="A54:D54"/>
    <mergeCell ref="J54:L54"/>
    <mergeCell ref="A63:D63"/>
    <mergeCell ref="J63:L63"/>
    <mergeCell ref="F62:H62"/>
    <mergeCell ref="F63:H63"/>
    <mergeCell ref="A61:D61"/>
    <mergeCell ref="J61:L61"/>
  </mergeCells>
  <printOptions/>
  <pageMargins left="0.55" right="0.42" top="0.48" bottom="0.42" header="0.33" footer="0.2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30"/>
  <sheetViews>
    <sheetView showGridLines="0" showZeros="0" zoomScalePageLayoutView="0" workbookViewId="0" topLeftCell="A1">
      <selection activeCell="H23" sqref="H23"/>
    </sheetView>
  </sheetViews>
  <sheetFormatPr defaultColWidth="9.140625" defaultRowHeight="12.75"/>
  <cols>
    <col min="1" max="1" width="34.8515625" style="0" customWidth="1"/>
    <col min="2" max="4" width="16.57421875" style="0" customWidth="1"/>
  </cols>
  <sheetData>
    <row r="1" ht="33" customHeight="1" thickBot="1">
      <c r="A1" s="1" t="str">
        <f>'3,0 t-ha'!A1</f>
        <v>RUKIS</v>
      </c>
    </row>
    <row r="2" spans="1:4" s="46" customFormat="1" ht="17.25" customHeight="1">
      <c r="A2" s="100"/>
      <c r="B2" s="481" t="s">
        <v>49</v>
      </c>
      <c r="C2" s="482"/>
      <c r="D2" s="483"/>
    </row>
    <row r="3" spans="1:4" s="98" customFormat="1" ht="12.75">
      <c r="A3" s="101"/>
      <c r="B3" s="416">
        <f>'3,0 t-ha'!D4</f>
        <v>0</v>
      </c>
      <c r="C3" s="416">
        <f>'4,5 t-ha'!D4</f>
        <v>0</v>
      </c>
      <c r="D3" s="417">
        <f>'6,0 t-ha'!D4</f>
        <v>0</v>
      </c>
    </row>
    <row r="4" spans="1:4" ht="12.75">
      <c r="A4" s="102"/>
      <c r="B4" s="99"/>
      <c r="C4" s="99"/>
      <c r="D4" s="103"/>
    </row>
    <row r="5" spans="1:4" ht="12.75">
      <c r="A5" s="104" t="s">
        <v>0</v>
      </c>
      <c r="B5" s="99"/>
      <c r="C5" s="99"/>
      <c r="D5" s="103"/>
    </row>
    <row r="6" spans="1:4" ht="12.75">
      <c r="A6" s="104" t="s">
        <v>40</v>
      </c>
      <c r="B6" s="408">
        <f>'3,0 t-ha'!G4</f>
        <v>0</v>
      </c>
      <c r="C6" s="408">
        <f>'4,5 t-ha'!G4</f>
        <v>0</v>
      </c>
      <c r="D6" s="409">
        <f>'6,0 t-ha'!G4</f>
        <v>0</v>
      </c>
    </row>
    <row r="7" spans="1:4" ht="12.75">
      <c r="A7" s="104" t="s">
        <v>41</v>
      </c>
      <c r="B7" s="408">
        <f>'3,0 t-ha'!G5</f>
        <v>0</v>
      </c>
      <c r="C7" s="408">
        <f>'4,5 t-ha'!G5</f>
        <v>0</v>
      </c>
      <c r="D7" s="409">
        <f>'6,0 t-ha'!G5</f>
        <v>0</v>
      </c>
    </row>
    <row r="8" spans="1:4" ht="12.75">
      <c r="A8" s="102"/>
      <c r="B8" s="408"/>
      <c r="C8" s="408"/>
      <c r="D8" s="409"/>
    </row>
    <row r="9" spans="1:4" ht="12.75">
      <c r="A9" s="104" t="s">
        <v>20</v>
      </c>
      <c r="B9" s="408">
        <f>'3,0 t-ha'!G7+'3,0 t-ha'!G8+'3,0 t-ha'!G9+'3,0 t-ha'!G10+'3,0 t-ha'!G11+'3,0 t-ha'!G12</f>
        <v>0</v>
      </c>
      <c r="C9" s="408">
        <f>SUM('4,5 t-ha'!G7:G12)</f>
        <v>0</v>
      </c>
      <c r="D9" s="409">
        <f>SUM('6,0 t-ha'!G7:G12)</f>
        <v>0</v>
      </c>
    </row>
    <row r="10" spans="1:4" ht="12.75">
      <c r="A10" s="102"/>
      <c r="B10" s="408"/>
      <c r="C10" s="408"/>
      <c r="D10" s="409"/>
    </row>
    <row r="11" spans="1:4" s="13" customFormat="1" ht="12.75">
      <c r="A11" s="105" t="s">
        <v>84</v>
      </c>
      <c r="B11" s="410">
        <f>SUM(B6:B9)</f>
        <v>0</v>
      </c>
      <c r="C11" s="410">
        <f>SUM(C6:C9)</f>
        <v>0</v>
      </c>
      <c r="D11" s="411">
        <f>SUM(D6:D9)</f>
        <v>0</v>
      </c>
    </row>
    <row r="12" spans="1:4" ht="12.75">
      <c r="A12" s="102"/>
      <c r="B12" s="408"/>
      <c r="C12" s="408"/>
      <c r="D12" s="409"/>
    </row>
    <row r="13" spans="1:4" ht="12.75">
      <c r="A13" s="104" t="s">
        <v>4</v>
      </c>
      <c r="B13" s="408"/>
      <c r="C13" s="408"/>
      <c r="D13" s="409"/>
    </row>
    <row r="14" spans="1:4" ht="12.75">
      <c r="A14" s="102"/>
      <c r="B14" s="408"/>
      <c r="C14" s="408"/>
      <c r="D14" s="409"/>
    </row>
    <row r="15" spans="1:4" ht="12.75">
      <c r="A15" s="104" t="s">
        <v>45</v>
      </c>
      <c r="B15" s="408">
        <f>'3,0 t-ha'!G15+'3,0 t-ha'!G16</f>
        <v>0</v>
      </c>
      <c r="C15" s="408">
        <f>'4,5 t-ha'!G15+'4,5 t-ha'!G16</f>
        <v>0</v>
      </c>
      <c r="D15" s="409">
        <f>'4,5 t-ha'!G15+'6,0 t-ha'!G16</f>
        <v>0</v>
      </c>
    </row>
    <row r="16" spans="1:4" ht="12.75">
      <c r="A16" s="104" t="s">
        <v>46</v>
      </c>
      <c r="B16" s="408">
        <f>'3,0 t-ha'!G20+'3,0 t-ha'!G22+'3,0 t-ha'!G25+'3,0 t-ha'!G26+'3,0 t-ha'!G27+'3,0 t-ha'!G29+'3,0 t-ha'!G30+'3,0 t-ha'!G31</f>
        <v>0</v>
      </c>
      <c r="C16" s="408">
        <f>SUM('4,5 t-ha'!G20:G31)</f>
        <v>0</v>
      </c>
      <c r="D16" s="409">
        <f>SUM('6,0 t-ha'!G20:G31)</f>
        <v>0</v>
      </c>
    </row>
    <row r="17" spans="1:4" ht="12.75">
      <c r="A17" s="104" t="s">
        <v>47</v>
      </c>
      <c r="B17" s="408">
        <f>SUM('3,0 t-ha'!G35:G50)</f>
        <v>0</v>
      </c>
      <c r="C17" s="408">
        <f>SUM('4,5 t-ha'!G35:G50)</f>
        <v>0</v>
      </c>
      <c r="D17" s="409">
        <f>SUM('6,0 t-ha'!G35:G50)</f>
        <v>0</v>
      </c>
    </row>
    <row r="18" spans="1:4" ht="12.75">
      <c r="A18" s="104" t="s">
        <v>48</v>
      </c>
      <c r="B18" s="408">
        <f>'3,0 t-ha'!G52+'3,0 t-ha'!G53</f>
        <v>0</v>
      </c>
      <c r="C18" s="408">
        <f>'4,5 t-ha'!G52+'4,5 t-ha'!G53</f>
        <v>0</v>
      </c>
      <c r="D18" s="409">
        <f>'6,0 t-ha'!G52+'6,0 t-ha'!G53</f>
        <v>0</v>
      </c>
    </row>
    <row r="19" spans="1:4" ht="12.75">
      <c r="A19" s="102"/>
      <c r="B19" s="408"/>
      <c r="C19" s="408"/>
      <c r="D19" s="409"/>
    </row>
    <row r="20" spans="1:4" s="13" customFormat="1" ht="12.75">
      <c r="A20" s="105" t="s">
        <v>85</v>
      </c>
      <c r="B20" s="410">
        <f>SUM(B15:B19)</f>
        <v>0</v>
      </c>
      <c r="C20" s="410">
        <f>SUM(C15:C19)</f>
        <v>0</v>
      </c>
      <c r="D20" s="411">
        <f>SUM(D15:D19)</f>
        <v>0</v>
      </c>
    </row>
    <row r="21" spans="1:4" ht="12.75">
      <c r="A21" s="102"/>
      <c r="B21" s="408"/>
      <c r="C21" s="408"/>
      <c r="D21" s="409"/>
    </row>
    <row r="22" spans="1:4" s="13" customFormat="1" ht="12.75">
      <c r="A22" s="105" t="s">
        <v>86</v>
      </c>
      <c r="B22" s="410">
        <f>B11-B20</f>
        <v>0</v>
      </c>
      <c r="C22" s="410">
        <f>C11-C20</f>
        <v>0</v>
      </c>
      <c r="D22" s="411">
        <f>D11-D20</f>
        <v>0</v>
      </c>
    </row>
    <row r="23" spans="1:4" ht="12.75">
      <c r="A23" s="102"/>
      <c r="B23" s="408"/>
      <c r="C23" s="408"/>
      <c r="D23" s="409"/>
    </row>
    <row r="24" spans="1:4" ht="12.75">
      <c r="A24" s="104" t="s">
        <v>87</v>
      </c>
      <c r="B24" s="408">
        <f>'3,0 t-ha'!G78</f>
        <v>0</v>
      </c>
      <c r="C24" s="408">
        <f>'4,5 t-ha'!G78</f>
        <v>0</v>
      </c>
      <c r="D24" s="409">
        <f>'6,0 t-ha'!G78</f>
        <v>0</v>
      </c>
    </row>
    <row r="25" spans="1:4" ht="12.75">
      <c r="A25" s="102"/>
      <c r="B25" s="408"/>
      <c r="C25" s="408"/>
      <c r="D25" s="409"/>
    </row>
    <row r="26" spans="1:4" s="13" customFormat="1" ht="12.75">
      <c r="A26" s="105" t="s">
        <v>88</v>
      </c>
      <c r="B26" s="410">
        <f>B22-B24</f>
        <v>0</v>
      </c>
      <c r="C26" s="410">
        <f>C22-C24</f>
        <v>0</v>
      </c>
      <c r="D26" s="411">
        <f>D22-D24</f>
        <v>0</v>
      </c>
    </row>
    <row r="27" spans="1:4" ht="12.75">
      <c r="A27" s="102"/>
      <c r="B27" s="408"/>
      <c r="C27" s="408"/>
      <c r="D27" s="409"/>
    </row>
    <row r="28" spans="1:4" ht="12.75">
      <c r="A28" s="106" t="s">
        <v>89</v>
      </c>
      <c r="B28" s="412">
        <f>'3,0 t-ha'!G81</f>
        <v>0</v>
      </c>
      <c r="C28" s="412">
        <f>'4,5 t-ha'!G81</f>
        <v>0</v>
      </c>
      <c r="D28" s="413">
        <f>'6,0 t-ha'!G81</f>
        <v>0</v>
      </c>
    </row>
    <row r="29" spans="1:4" ht="12.75">
      <c r="A29" s="102"/>
      <c r="B29" s="414"/>
      <c r="C29" s="414"/>
      <c r="D29" s="415"/>
    </row>
    <row r="30" spans="1:4" ht="13.5" thickBot="1">
      <c r="A30" s="107"/>
      <c r="B30" s="108"/>
      <c r="C30" s="108"/>
      <c r="D30" s="109"/>
    </row>
  </sheetData>
  <sheetProtection sheet="1"/>
  <mergeCells count="1">
    <mergeCell ref="B2:D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c:creator>
  <cp:keywords/>
  <dc:description/>
  <cp:lastModifiedBy>Eve</cp:lastModifiedBy>
  <cp:lastPrinted>2009-11-22T08:13:08Z</cp:lastPrinted>
  <dcterms:created xsi:type="dcterms:W3CDTF">2009-02-07T08:50:49Z</dcterms:created>
  <dcterms:modified xsi:type="dcterms:W3CDTF">2012-01-19T09:37:49Z</dcterms:modified>
  <cp:category/>
  <cp:version/>
  <cp:contentType/>
  <cp:contentStatus/>
</cp:coreProperties>
</file>