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4845" windowHeight="4965" activeTab="0"/>
  </bookViews>
  <sheets>
    <sheet name="juhend" sheetId="1" r:id="rId1"/>
    <sheet name="suvinisu" sheetId="2" r:id="rId2"/>
    <sheet name="3,0 t-ha" sheetId="3" r:id="rId3"/>
    <sheet name="4,5 t-ha" sheetId="4" r:id="rId4"/>
    <sheet name="6,0 t-ha" sheetId="5" r:id="rId5"/>
    <sheet name="võrdlustabel" sheetId="6" r:id="rId6"/>
    <sheet name="Koond" sheetId="7" r:id="rId7"/>
  </sheets>
  <definedNames>
    <definedName name="_xlnm.Print_Area" localSheetId="2">'3,0 t-ha'!$A$1:$K$79</definedName>
    <definedName name="_xlnm.Print_Area" localSheetId="3">'4,5 t-ha'!$A$1:$K$79</definedName>
    <definedName name="_xlnm.Print_Area" localSheetId="4">'6,0 t-ha'!$A$1:$K$79</definedName>
    <definedName name="_xlnm.Print_Area" localSheetId="6">'Koond'!$A$1:$D$29</definedName>
    <definedName name="_xlnm.Print_Area" localSheetId="5">'võrdlustabel'!$A$1:$M$64</definedName>
  </definedNames>
  <calcPr fullCalcOnLoad="1"/>
</workbook>
</file>

<file path=xl/comments3.xml><?xml version="1.0" encoding="utf-8"?>
<comments xmlns="http://schemas.openxmlformats.org/spreadsheetml/2006/main">
  <authors>
    <author>h</author>
  </authors>
  <commentList>
    <comment ref="A7" authorId="0">
      <text>
        <r>
          <rPr>
            <sz val="8"/>
            <rFont val="Tahoma"/>
            <family val="2"/>
          </rPr>
          <t xml:space="preserve">Märgi toetused, mida on võimalik ha-kohta taotleda </t>
        </r>
      </text>
    </comment>
    <comment ref="C5" authorId="0">
      <text>
        <r>
          <rPr>
            <sz val="8"/>
            <rFont val="Tahoma"/>
            <family val="2"/>
          </rPr>
          <t>kui suur osa põhust keskimiselt põllult ära koristatakse (%)</t>
        </r>
        <r>
          <rPr>
            <sz val="8"/>
            <rFont val="Tahoma"/>
            <family val="2"/>
          </rPr>
          <t xml:space="preserve">
</t>
        </r>
      </text>
    </comment>
    <comment ref="G7" authorId="0">
      <text>
        <r>
          <rPr>
            <sz val="8"/>
            <rFont val="Tahoma"/>
            <family val="2"/>
          </rPr>
          <t xml:space="preserve">toetuse määr (€/ha)
</t>
        </r>
      </text>
    </comment>
    <comment ref="F15" authorId="0">
      <text>
        <r>
          <rPr>
            <sz val="8"/>
            <rFont val="Tahoma"/>
            <family val="2"/>
          </rPr>
          <t xml:space="preserve">seemne hind (€/kg); puhitud seeme.
</t>
        </r>
      </text>
    </comment>
    <comment ref="C18" authorId="0">
      <text>
        <r>
          <rPr>
            <sz val="8"/>
            <rFont val="Tahoma"/>
            <family val="2"/>
          </rPr>
          <t>väetise hind €/t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D18" authorId="0">
      <text>
        <r>
          <rPr>
            <sz val="8"/>
            <rFont val="Tahoma"/>
            <family val="2"/>
          </rPr>
          <t>füüsiline kogus kg/ha</t>
        </r>
        <r>
          <rPr>
            <sz val="8"/>
            <rFont val="Tahoma"/>
            <family val="2"/>
          </rPr>
          <t xml:space="preserve">
</t>
        </r>
      </text>
    </comment>
    <comment ref="C23" authorId="0">
      <text>
        <r>
          <rPr>
            <sz val="8"/>
            <rFont val="Tahoma"/>
            <family val="2"/>
          </rPr>
          <t>väetise hind €/t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D23" authorId="0">
      <text>
        <r>
          <rPr>
            <sz val="8"/>
            <rFont val="Tahoma"/>
            <family val="2"/>
          </rPr>
          <t>füüsiline kogus kg/ha</t>
        </r>
        <r>
          <rPr>
            <sz val="8"/>
            <rFont val="Tahoma"/>
            <family val="2"/>
          </rPr>
          <t xml:space="preserve">
</t>
        </r>
      </text>
    </comment>
    <comment ref="C27" authorId="0">
      <text>
        <r>
          <rPr>
            <sz val="8"/>
            <rFont val="Tahoma"/>
            <family val="2"/>
          </rPr>
          <t>väetise hind €/t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D27" authorId="0">
      <text>
        <r>
          <rPr>
            <sz val="8"/>
            <rFont val="Tahoma"/>
            <family val="2"/>
          </rPr>
          <t>füüsiline kogus kg/ha</t>
        </r>
        <r>
          <rPr>
            <sz val="8"/>
            <rFont val="Tahoma"/>
            <family val="2"/>
          </rPr>
          <t xml:space="preserve">
</t>
        </r>
      </text>
    </comment>
    <comment ref="A23" authorId="0">
      <text>
        <r>
          <rPr>
            <sz val="8"/>
            <rFont val="Tahoma"/>
            <family val="2"/>
          </rPr>
          <t>väetise nimetus</t>
        </r>
        <r>
          <rPr>
            <sz val="8"/>
            <rFont val="Tahoma"/>
            <family val="2"/>
          </rPr>
          <t xml:space="preserve">
</t>
        </r>
      </text>
    </comment>
    <comment ref="A27" authorId="0">
      <text>
        <r>
          <rPr>
            <sz val="8"/>
            <rFont val="Tahoma"/>
            <family val="2"/>
          </rPr>
          <t>väetise nimetus</t>
        </r>
        <r>
          <rPr>
            <sz val="8"/>
            <rFont val="Tahoma"/>
            <family val="2"/>
          </rPr>
          <t xml:space="preserve">
</t>
        </r>
      </text>
    </comment>
    <comment ref="A33" authorId="0">
      <text>
        <r>
          <rPr>
            <sz val="8"/>
            <rFont val="Tahoma"/>
            <family val="2"/>
          </rPr>
          <t>taimekaitsevahendi nimetus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  <comment ref="A38" authorId="0">
      <text>
        <r>
          <rPr>
            <sz val="8"/>
            <rFont val="Tahoma"/>
            <family val="2"/>
          </rPr>
          <t>taimekaitsevahendi nimetus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  <comment ref="A43" authorId="0">
      <text>
        <r>
          <rPr>
            <sz val="8"/>
            <rFont val="Tahoma"/>
            <family val="2"/>
          </rPr>
          <t>taimekaitsevahendi nimetus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  <comment ref="A48" authorId="0">
      <text>
        <r>
          <rPr>
            <sz val="8"/>
            <rFont val="Tahoma"/>
            <family val="2"/>
          </rPr>
          <t>taimekaitsevahendi nimetus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  <comment ref="C33" authorId="0">
      <text>
        <r>
          <rPr>
            <sz val="8"/>
            <rFont val="Tahoma"/>
            <family val="2"/>
          </rPr>
          <t xml:space="preserve">taimekaitsevahendi hind (€/l; €/kg) 
</t>
        </r>
      </text>
    </comment>
    <comment ref="C34" authorId="0">
      <text>
        <r>
          <rPr>
            <sz val="8"/>
            <rFont val="Tahoma"/>
            <family val="2"/>
          </rPr>
          <t>norm hektari kohta</t>
        </r>
        <r>
          <rPr>
            <sz val="8"/>
            <rFont val="Tahoma"/>
            <family val="2"/>
          </rPr>
          <t xml:space="preserve">
</t>
        </r>
      </text>
    </comment>
    <comment ref="C38" authorId="0">
      <text>
        <r>
          <rPr>
            <sz val="8"/>
            <rFont val="Tahoma"/>
            <family val="2"/>
          </rPr>
          <t xml:space="preserve">taimekaitsevahendi hind (€/l; €/kg) 
</t>
        </r>
      </text>
    </comment>
    <comment ref="C39" authorId="0">
      <text>
        <r>
          <rPr>
            <sz val="8"/>
            <rFont val="Tahoma"/>
            <family val="2"/>
          </rPr>
          <t>norm hektari kohta</t>
        </r>
        <r>
          <rPr>
            <sz val="8"/>
            <rFont val="Tahoma"/>
            <family val="2"/>
          </rPr>
          <t xml:space="preserve">
</t>
        </r>
      </text>
    </comment>
    <comment ref="C43" authorId="0">
      <text>
        <r>
          <rPr>
            <sz val="8"/>
            <rFont val="Tahoma"/>
            <family val="2"/>
          </rPr>
          <t xml:space="preserve">taimekaitsevahendi hind (€/l;€/kg) 
</t>
        </r>
      </text>
    </comment>
    <comment ref="C44" authorId="0">
      <text>
        <r>
          <rPr>
            <sz val="8"/>
            <rFont val="Tahoma"/>
            <family val="2"/>
          </rPr>
          <t>norm hektari kohta</t>
        </r>
        <r>
          <rPr>
            <sz val="8"/>
            <rFont val="Tahoma"/>
            <family val="2"/>
          </rPr>
          <t xml:space="preserve">
</t>
        </r>
      </text>
    </comment>
    <comment ref="C48" authorId="0">
      <text>
        <r>
          <rPr>
            <sz val="8"/>
            <rFont val="Tahoma"/>
            <family val="2"/>
          </rPr>
          <t xml:space="preserve">taimekaitsevahendi hind (€/l; €/kg) 
</t>
        </r>
      </text>
    </comment>
    <comment ref="C49" authorId="0">
      <text>
        <r>
          <rPr>
            <sz val="8"/>
            <rFont val="Tahoma"/>
            <family val="2"/>
          </rPr>
          <t>norm hektari kohta</t>
        </r>
        <r>
          <rPr>
            <sz val="8"/>
            <rFont val="Tahoma"/>
            <family val="2"/>
          </rPr>
          <t xml:space="preserve">
</t>
        </r>
      </text>
    </comment>
    <comment ref="D34" authorId="0">
      <text>
        <r>
          <rPr>
            <sz val="8"/>
            <rFont val="Tahoma"/>
            <family val="2"/>
          </rPr>
          <t>taimekaitsevahendite kasutamise kordade arv ühe hektari kohta,  võib  kasutada murdarve</t>
        </r>
        <r>
          <rPr>
            <sz val="8"/>
            <rFont val="Tahoma"/>
            <family val="2"/>
          </rPr>
          <t xml:space="preserve">
</t>
        </r>
      </text>
    </comment>
    <comment ref="D39" authorId="0">
      <text>
        <r>
          <rPr>
            <sz val="8"/>
            <rFont val="Tahoma"/>
            <family val="2"/>
          </rPr>
          <t>taimekaitsevahendite kasutamise kordade arv ühe hektari kohta,  võib  kasutada murdarve</t>
        </r>
        <r>
          <rPr>
            <sz val="8"/>
            <rFont val="Tahoma"/>
            <family val="2"/>
          </rPr>
          <t xml:space="preserve">
</t>
        </r>
      </text>
    </comment>
    <comment ref="D44" authorId="0">
      <text>
        <r>
          <rPr>
            <sz val="8"/>
            <rFont val="Tahoma"/>
            <family val="2"/>
          </rPr>
          <t>taimekaitsevahendite kasutamise kordade arv ühe hektari kohta,  võib  kasutada murdarve</t>
        </r>
        <r>
          <rPr>
            <sz val="8"/>
            <rFont val="Tahoma"/>
            <family val="2"/>
          </rPr>
          <t xml:space="preserve">
</t>
        </r>
      </text>
    </comment>
    <comment ref="D49" authorId="0">
      <text>
        <r>
          <rPr>
            <sz val="8"/>
            <rFont val="Tahoma"/>
            <family val="2"/>
          </rPr>
          <t>taimekaitsevahendite kasutamise kordade arv ühe hektari kohta,  võib  kasutada murdarve</t>
        </r>
        <r>
          <rPr>
            <sz val="8"/>
            <rFont val="Tahoma"/>
            <family val="2"/>
          </rPr>
          <t xml:space="preserve">
</t>
        </r>
      </text>
    </comment>
    <comment ref="A52" authorId="0">
      <text>
        <r>
          <rPr>
            <sz val="8"/>
            <rFont val="Tahoma"/>
            <family val="2"/>
          </rPr>
          <t>võib teksti muuta</t>
        </r>
        <r>
          <rPr>
            <sz val="8"/>
            <rFont val="Tahoma"/>
            <family val="2"/>
          </rPr>
          <t xml:space="preserve">
</t>
        </r>
      </text>
    </comment>
    <comment ref="D52" authorId="0">
      <text>
        <r>
          <rPr>
            <sz val="8"/>
            <rFont val="Tahoma"/>
            <family val="2"/>
          </rPr>
          <t>kogus 1 ha kohta</t>
        </r>
        <r>
          <rPr>
            <sz val="8"/>
            <rFont val="Tahoma"/>
            <family val="2"/>
          </rPr>
          <t xml:space="preserve">
</t>
        </r>
      </text>
    </comment>
    <comment ref="E52" authorId="0">
      <text>
        <r>
          <rPr>
            <sz val="8"/>
            <rFont val="Tahoma"/>
            <family val="2"/>
          </rPr>
          <t>märgi ühik</t>
        </r>
        <r>
          <rPr>
            <sz val="8"/>
            <rFont val="Tahoma"/>
            <family val="2"/>
          </rPr>
          <t xml:space="preserve">
</t>
        </r>
      </text>
    </comment>
    <comment ref="F52" authorId="0">
      <text>
        <r>
          <rPr>
            <sz val="8"/>
            <rFont val="Tahoma"/>
            <family val="2"/>
          </rPr>
          <t>ühiku hind</t>
        </r>
        <r>
          <rPr>
            <sz val="8"/>
            <rFont val="Tahoma"/>
            <family val="2"/>
          </rPr>
          <t xml:space="preserve">
</t>
        </r>
      </text>
    </comment>
    <comment ref="F51" authorId="0">
      <text>
        <r>
          <rPr>
            <sz val="8"/>
            <rFont val="Tahoma"/>
            <family val="2"/>
          </rPr>
          <t xml:space="preserve">hind €/tonni põhu kohta
</t>
        </r>
      </text>
    </comment>
    <comment ref="D51" authorId="0">
      <text>
        <r>
          <rPr>
            <sz val="8"/>
            <rFont val="Tahoma"/>
            <family val="2"/>
          </rPr>
          <t xml:space="preserve">koristatud põhk t/ha
</t>
        </r>
      </text>
    </comment>
    <comment ref="G55" authorId="0">
      <text>
        <r>
          <rPr>
            <sz val="8"/>
            <rFont val="Tahoma"/>
            <family val="2"/>
          </rPr>
          <t xml:space="preserve">masinatööde maksumus ühe hektari kohta; €
</t>
        </r>
      </text>
    </comment>
    <comment ref="A18" authorId="0">
      <text>
        <r>
          <rPr>
            <sz val="8"/>
            <rFont val="Tahoma"/>
            <family val="2"/>
          </rPr>
          <t>väetise nimetus</t>
        </r>
        <r>
          <rPr>
            <sz val="8"/>
            <rFont val="Tahoma"/>
            <family val="2"/>
          </rPr>
          <t xml:space="preserve">
</t>
        </r>
      </text>
    </comment>
    <comment ref="A19" authorId="0">
      <text>
        <r>
          <rPr>
            <sz val="8"/>
            <rFont val="Tahoma"/>
            <family val="2"/>
          </rPr>
          <t xml:space="preserve">märgi siia lihtväetise põhitoitelement N; P või K
</t>
        </r>
      </text>
    </comment>
    <comment ref="A20" authorId="0">
      <text>
        <r>
          <rPr>
            <sz val="8"/>
            <rFont val="Tahoma"/>
            <family val="2"/>
          </rPr>
          <t>väetise nimetus</t>
        </r>
        <r>
          <rPr>
            <sz val="8"/>
            <rFont val="Tahoma"/>
            <family val="2"/>
          </rPr>
          <t xml:space="preserve">
</t>
        </r>
      </text>
    </comment>
    <comment ref="A21" authorId="0">
      <text>
        <r>
          <rPr>
            <sz val="8"/>
            <rFont val="Tahoma"/>
            <family val="2"/>
          </rPr>
          <t>märgi siia lihtväetise põhitoitelement N; P või K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h</author>
  </authors>
  <commentList>
    <comment ref="G7" authorId="0">
      <text>
        <r>
          <rPr>
            <sz val="8"/>
            <rFont val="Tahoma"/>
            <family val="2"/>
          </rPr>
          <t xml:space="preserve">toetuse määr (€/ha)
</t>
        </r>
      </text>
    </comment>
    <comment ref="A7" authorId="0">
      <text>
        <r>
          <rPr>
            <sz val="8"/>
            <rFont val="Tahoma"/>
            <family val="2"/>
          </rPr>
          <t xml:space="preserve">Märgi toetused, mida on võimalik ha-kohta taotleda </t>
        </r>
      </text>
    </comment>
    <comment ref="C5" authorId="0">
      <text>
        <r>
          <rPr>
            <sz val="8"/>
            <rFont val="Tahoma"/>
            <family val="2"/>
          </rPr>
          <t>kui suur osa põhust keskimiselt põllult ära koristatakse (%)</t>
        </r>
        <r>
          <rPr>
            <sz val="8"/>
            <rFont val="Tahoma"/>
            <family val="2"/>
          </rPr>
          <t xml:space="preserve">
</t>
        </r>
      </text>
    </comment>
    <comment ref="A18" authorId="0">
      <text>
        <r>
          <rPr>
            <sz val="8"/>
            <rFont val="Tahoma"/>
            <family val="2"/>
          </rPr>
          <t>väetise nimetus</t>
        </r>
        <r>
          <rPr>
            <sz val="8"/>
            <rFont val="Tahoma"/>
            <family val="2"/>
          </rPr>
          <t xml:space="preserve">
</t>
        </r>
      </text>
    </comment>
    <comment ref="A19" authorId="0">
      <text>
        <r>
          <rPr>
            <sz val="8"/>
            <rFont val="Tahoma"/>
            <family val="2"/>
          </rPr>
          <t xml:space="preserve">märgi siia lihtväetise põhitoitelement N; P või K
</t>
        </r>
      </text>
    </comment>
    <comment ref="A20" authorId="0">
      <text>
        <r>
          <rPr>
            <sz val="8"/>
            <rFont val="Tahoma"/>
            <family val="2"/>
          </rPr>
          <t>väetise nimetus</t>
        </r>
        <r>
          <rPr>
            <sz val="8"/>
            <rFont val="Tahoma"/>
            <family val="2"/>
          </rPr>
          <t xml:space="preserve">
</t>
        </r>
      </text>
    </comment>
    <comment ref="A21" authorId="0">
      <text>
        <r>
          <rPr>
            <sz val="8"/>
            <rFont val="Tahoma"/>
            <family val="2"/>
          </rPr>
          <t>märgi siia lihtväetise põhitoitelement N; P või K</t>
        </r>
        <r>
          <rPr>
            <sz val="8"/>
            <rFont val="Tahoma"/>
            <family val="2"/>
          </rPr>
          <t xml:space="preserve">
</t>
        </r>
      </text>
    </comment>
    <comment ref="C18" authorId="0">
      <text>
        <r>
          <rPr>
            <sz val="8"/>
            <rFont val="Tahoma"/>
            <family val="2"/>
          </rPr>
          <t>väetise hind €/t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D18" authorId="0">
      <text>
        <r>
          <rPr>
            <sz val="8"/>
            <rFont val="Tahoma"/>
            <family val="2"/>
          </rPr>
          <t>füüsiline kogus kg/ha</t>
        </r>
        <r>
          <rPr>
            <sz val="8"/>
            <rFont val="Tahoma"/>
            <family val="2"/>
          </rPr>
          <t xml:space="preserve">
</t>
        </r>
      </text>
    </comment>
    <comment ref="C23" authorId="0">
      <text>
        <r>
          <rPr>
            <sz val="8"/>
            <rFont val="Tahoma"/>
            <family val="2"/>
          </rPr>
          <t>väetise hind €/t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D23" authorId="0">
      <text>
        <r>
          <rPr>
            <sz val="8"/>
            <rFont val="Tahoma"/>
            <family val="2"/>
          </rPr>
          <t>füüsiline kogus kg/ha</t>
        </r>
        <r>
          <rPr>
            <sz val="8"/>
            <rFont val="Tahoma"/>
            <family val="2"/>
          </rPr>
          <t xml:space="preserve">
</t>
        </r>
      </text>
    </comment>
    <comment ref="C27" authorId="0">
      <text>
        <r>
          <rPr>
            <sz val="8"/>
            <rFont val="Tahoma"/>
            <family val="2"/>
          </rPr>
          <t>väetise hind €/t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D27" authorId="0">
      <text>
        <r>
          <rPr>
            <sz val="8"/>
            <rFont val="Tahoma"/>
            <family val="2"/>
          </rPr>
          <t>füüsiline kogus kg/ha</t>
        </r>
        <r>
          <rPr>
            <sz val="8"/>
            <rFont val="Tahoma"/>
            <family val="2"/>
          </rPr>
          <t xml:space="preserve">
</t>
        </r>
      </text>
    </comment>
    <comment ref="F15" authorId="0">
      <text>
        <r>
          <rPr>
            <sz val="8"/>
            <rFont val="Tahoma"/>
            <family val="2"/>
          </rPr>
          <t xml:space="preserve">seemne hind (€/kg); puhitud seeme.
</t>
        </r>
      </text>
    </comment>
    <comment ref="A23" authorId="0">
      <text>
        <r>
          <rPr>
            <sz val="8"/>
            <rFont val="Tahoma"/>
            <family val="2"/>
          </rPr>
          <t>väetise nimetus</t>
        </r>
        <r>
          <rPr>
            <sz val="8"/>
            <rFont val="Tahoma"/>
            <family val="2"/>
          </rPr>
          <t xml:space="preserve">
</t>
        </r>
      </text>
    </comment>
    <comment ref="A27" authorId="0">
      <text>
        <r>
          <rPr>
            <sz val="8"/>
            <rFont val="Tahoma"/>
            <family val="2"/>
          </rPr>
          <t>väetise nimetus</t>
        </r>
        <r>
          <rPr>
            <sz val="8"/>
            <rFont val="Tahoma"/>
            <family val="2"/>
          </rPr>
          <t xml:space="preserve">
</t>
        </r>
      </text>
    </comment>
    <comment ref="A33" authorId="0">
      <text>
        <r>
          <rPr>
            <sz val="8"/>
            <rFont val="Tahoma"/>
            <family val="2"/>
          </rPr>
          <t>taimekaitsevahendi nimetus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  <comment ref="A38" authorId="0">
      <text>
        <r>
          <rPr>
            <sz val="8"/>
            <rFont val="Tahoma"/>
            <family val="2"/>
          </rPr>
          <t>taimekaitsevahendi nimetus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  <comment ref="A43" authorId="0">
      <text>
        <r>
          <rPr>
            <sz val="8"/>
            <rFont val="Tahoma"/>
            <family val="2"/>
          </rPr>
          <t>taimekaitsevahendi nimetus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  <comment ref="A48" authorId="0">
      <text>
        <r>
          <rPr>
            <sz val="8"/>
            <rFont val="Tahoma"/>
            <family val="2"/>
          </rPr>
          <t>taimekaitsevahendi nimetus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  <comment ref="C33" authorId="0">
      <text>
        <r>
          <rPr>
            <sz val="8"/>
            <rFont val="Tahoma"/>
            <family val="2"/>
          </rPr>
          <t xml:space="preserve">taimekaitsevahendi hind (€/l; €/kg) 
</t>
        </r>
      </text>
    </comment>
    <comment ref="C34" authorId="0">
      <text>
        <r>
          <rPr>
            <sz val="8"/>
            <rFont val="Tahoma"/>
            <family val="2"/>
          </rPr>
          <t>norm hektari kohta</t>
        </r>
        <r>
          <rPr>
            <sz val="8"/>
            <rFont val="Tahoma"/>
            <family val="2"/>
          </rPr>
          <t xml:space="preserve">
</t>
        </r>
      </text>
    </comment>
    <comment ref="C38" authorId="0">
      <text>
        <r>
          <rPr>
            <sz val="8"/>
            <rFont val="Tahoma"/>
            <family val="2"/>
          </rPr>
          <t xml:space="preserve">taimekaitsevahendi hind (€/l;€/kg) 
</t>
        </r>
      </text>
    </comment>
    <comment ref="C39" authorId="0">
      <text>
        <r>
          <rPr>
            <sz val="8"/>
            <rFont val="Tahoma"/>
            <family val="2"/>
          </rPr>
          <t>norm hektari kohta</t>
        </r>
        <r>
          <rPr>
            <sz val="8"/>
            <rFont val="Tahoma"/>
            <family val="2"/>
          </rPr>
          <t xml:space="preserve">
</t>
        </r>
      </text>
    </comment>
    <comment ref="C43" authorId="0">
      <text>
        <r>
          <rPr>
            <sz val="8"/>
            <rFont val="Tahoma"/>
            <family val="2"/>
          </rPr>
          <t xml:space="preserve">taimekaitsevahendi hind (€/l; €/kg) 
</t>
        </r>
      </text>
    </comment>
    <comment ref="C44" authorId="0">
      <text>
        <r>
          <rPr>
            <sz val="8"/>
            <rFont val="Tahoma"/>
            <family val="2"/>
          </rPr>
          <t>norm hektari kohta</t>
        </r>
        <r>
          <rPr>
            <sz val="8"/>
            <rFont val="Tahoma"/>
            <family val="2"/>
          </rPr>
          <t xml:space="preserve">
</t>
        </r>
      </text>
    </comment>
    <comment ref="C48" authorId="0">
      <text>
        <r>
          <rPr>
            <sz val="8"/>
            <rFont val="Tahoma"/>
            <family val="2"/>
          </rPr>
          <t xml:space="preserve">taimekaitsevahendi hind (€/l; €/kg) 
</t>
        </r>
      </text>
    </comment>
    <comment ref="C49" authorId="0">
      <text>
        <r>
          <rPr>
            <sz val="8"/>
            <rFont val="Tahoma"/>
            <family val="2"/>
          </rPr>
          <t>norm hektari kohta</t>
        </r>
        <r>
          <rPr>
            <sz val="8"/>
            <rFont val="Tahoma"/>
            <family val="2"/>
          </rPr>
          <t xml:space="preserve">
</t>
        </r>
      </text>
    </comment>
    <comment ref="D34" authorId="0">
      <text>
        <r>
          <rPr>
            <sz val="8"/>
            <rFont val="Tahoma"/>
            <family val="2"/>
          </rPr>
          <t>taimekaitsevahendite kasutamise kordade arv ühe hektari kohta,  võib  kasutada murdarve</t>
        </r>
        <r>
          <rPr>
            <sz val="8"/>
            <rFont val="Tahoma"/>
            <family val="2"/>
          </rPr>
          <t xml:space="preserve">
</t>
        </r>
      </text>
    </comment>
    <comment ref="D39" authorId="0">
      <text>
        <r>
          <rPr>
            <sz val="8"/>
            <rFont val="Tahoma"/>
            <family val="2"/>
          </rPr>
          <t>taimekaitsevahendite kasutamise kordade arv ühe hektari kohta,  võib  kasutada murdarve</t>
        </r>
        <r>
          <rPr>
            <sz val="8"/>
            <rFont val="Tahoma"/>
            <family val="2"/>
          </rPr>
          <t xml:space="preserve">
</t>
        </r>
      </text>
    </comment>
    <comment ref="D44" authorId="0">
      <text>
        <r>
          <rPr>
            <sz val="8"/>
            <rFont val="Tahoma"/>
            <family val="2"/>
          </rPr>
          <t>taimekaitsevahendite kasutamise kordade arv ühe hektari kohta,  võib  kasutada murdarve</t>
        </r>
        <r>
          <rPr>
            <sz val="8"/>
            <rFont val="Tahoma"/>
            <family val="2"/>
          </rPr>
          <t xml:space="preserve">
</t>
        </r>
      </text>
    </comment>
    <comment ref="D49" authorId="0">
      <text>
        <r>
          <rPr>
            <sz val="8"/>
            <rFont val="Tahoma"/>
            <family val="2"/>
          </rPr>
          <t>taimekaitsevahendite kasutamise kordade arv ühe hektari kohta,  võib  kasutada murdarve</t>
        </r>
        <r>
          <rPr>
            <sz val="8"/>
            <rFont val="Tahoma"/>
            <family val="2"/>
          </rPr>
          <t xml:space="preserve">
</t>
        </r>
      </text>
    </comment>
    <comment ref="A52" authorId="0">
      <text>
        <r>
          <rPr>
            <sz val="8"/>
            <rFont val="Tahoma"/>
            <family val="2"/>
          </rPr>
          <t>võib teksti muuta</t>
        </r>
        <r>
          <rPr>
            <sz val="8"/>
            <rFont val="Tahoma"/>
            <family val="2"/>
          </rPr>
          <t xml:space="preserve">
</t>
        </r>
      </text>
    </comment>
    <comment ref="D52" authorId="0">
      <text>
        <r>
          <rPr>
            <sz val="8"/>
            <rFont val="Tahoma"/>
            <family val="2"/>
          </rPr>
          <t>kogus 1 ha kohta</t>
        </r>
        <r>
          <rPr>
            <sz val="8"/>
            <rFont val="Tahoma"/>
            <family val="2"/>
          </rPr>
          <t xml:space="preserve">
</t>
        </r>
      </text>
    </comment>
    <comment ref="E52" authorId="0">
      <text>
        <r>
          <rPr>
            <sz val="8"/>
            <rFont val="Tahoma"/>
            <family val="2"/>
          </rPr>
          <t>märgi ühik</t>
        </r>
        <r>
          <rPr>
            <sz val="8"/>
            <rFont val="Tahoma"/>
            <family val="2"/>
          </rPr>
          <t xml:space="preserve">
</t>
        </r>
      </text>
    </comment>
    <comment ref="F52" authorId="0">
      <text>
        <r>
          <rPr>
            <sz val="8"/>
            <rFont val="Tahoma"/>
            <family val="2"/>
          </rPr>
          <t>ühiku hind</t>
        </r>
        <r>
          <rPr>
            <sz val="8"/>
            <rFont val="Tahoma"/>
            <family val="2"/>
          </rPr>
          <t xml:space="preserve">
</t>
        </r>
      </text>
    </comment>
    <comment ref="F51" authorId="0">
      <text>
        <r>
          <rPr>
            <sz val="8"/>
            <rFont val="Tahoma"/>
            <family val="2"/>
          </rPr>
          <t xml:space="preserve">hind €/tonni põhu kohta
</t>
        </r>
      </text>
    </comment>
    <comment ref="D51" authorId="0">
      <text>
        <r>
          <rPr>
            <sz val="8"/>
            <rFont val="Tahoma"/>
            <family val="2"/>
          </rPr>
          <t xml:space="preserve">koristatud põhk t/ha
</t>
        </r>
      </text>
    </comment>
    <comment ref="G55" authorId="0">
      <text>
        <r>
          <rPr>
            <sz val="8"/>
            <rFont val="Tahoma"/>
            <family val="2"/>
          </rPr>
          <t xml:space="preserve">masinatööde maksumus ühe hektari kohta; €
</t>
        </r>
      </text>
    </comment>
  </commentList>
</comments>
</file>

<file path=xl/comments5.xml><?xml version="1.0" encoding="utf-8"?>
<comments xmlns="http://schemas.openxmlformats.org/spreadsheetml/2006/main">
  <authors>
    <author>h</author>
  </authors>
  <commentList>
    <comment ref="G7" authorId="0">
      <text>
        <r>
          <rPr>
            <sz val="8"/>
            <rFont val="Tahoma"/>
            <family val="2"/>
          </rPr>
          <t xml:space="preserve">toetuse määr (€/ha)
</t>
        </r>
      </text>
    </comment>
    <comment ref="A7" authorId="0">
      <text>
        <r>
          <rPr>
            <sz val="8"/>
            <rFont val="Tahoma"/>
            <family val="2"/>
          </rPr>
          <t xml:space="preserve">Märgi toetused, mida on võimalik ha-kohta taotleda </t>
        </r>
      </text>
    </comment>
    <comment ref="C5" authorId="0">
      <text>
        <r>
          <rPr>
            <sz val="8"/>
            <rFont val="Tahoma"/>
            <family val="2"/>
          </rPr>
          <t>kui suur osa põhust keskimiselt põllult ära koristatakse (%)</t>
        </r>
        <r>
          <rPr>
            <sz val="8"/>
            <rFont val="Tahoma"/>
            <family val="2"/>
          </rPr>
          <t xml:space="preserve">
</t>
        </r>
      </text>
    </comment>
    <comment ref="A18" authorId="0">
      <text>
        <r>
          <rPr>
            <sz val="8"/>
            <rFont val="Tahoma"/>
            <family val="2"/>
          </rPr>
          <t>väetise nimetus</t>
        </r>
        <r>
          <rPr>
            <sz val="8"/>
            <rFont val="Tahoma"/>
            <family val="2"/>
          </rPr>
          <t xml:space="preserve">
</t>
        </r>
      </text>
    </comment>
    <comment ref="A19" authorId="0">
      <text>
        <r>
          <rPr>
            <sz val="8"/>
            <rFont val="Tahoma"/>
            <family val="2"/>
          </rPr>
          <t xml:space="preserve">märgi siia lihtväetise põhitoitelement N; P või K
</t>
        </r>
      </text>
    </comment>
    <comment ref="A20" authorId="0">
      <text>
        <r>
          <rPr>
            <sz val="8"/>
            <rFont val="Tahoma"/>
            <family val="2"/>
          </rPr>
          <t>väetise nimetus</t>
        </r>
        <r>
          <rPr>
            <sz val="8"/>
            <rFont val="Tahoma"/>
            <family val="2"/>
          </rPr>
          <t xml:space="preserve">
</t>
        </r>
      </text>
    </comment>
    <comment ref="A21" authorId="0">
      <text>
        <r>
          <rPr>
            <sz val="8"/>
            <rFont val="Tahoma"/>
            <family val="2"/>
          </rPr>
          <t>märgi siia lihtväetise põhitoitelement N; P või K</t>
        </r>
        <r>
          <rPr>
            <sz val="8"/>
            <rFont val="Tahoma"/>
            <family val="2"/>
          </rPr>
          <t xml:space="preserve">
</t>
        </r>
      </text>
    </comment>
    <comment ref="F15" authorId="0">
      <text>
        <r>
          <rPr>
            <sz val="8"/>
            <rFont val="Tahoma"/>
            <family val="2"/>
          </rPr>
          <t xml:space="preserve">seemne hind (€/kg); puhitud seeme.
</t>
        </r>
      </text>
    </comment>
    <comment ref="A23" authorId="0">
      <text>
        <r>
          <rPr>
            <sz val="8"/>
            <rFont val="Tahoma"/>
            <family val="2"/>
          </rPr>
          <t>väetise nimetus</t>
        </r>
        <r>
          <rPr>
            <sz val="8"/>
            <rFont val="Tahoma"/>
            <family val="2"/>
          </rPr>
          <t xml:space="preserve">
</t>
        </r>
      </text>
    </comment>
    <comment ref="A27" authorId="0">
      <text>
        <r>
          <rPr>
            <sz val="8"/>
            <rFont val="Tahoma"/>
            <family val="2"/>
          </rPr>
          <t>väetise nimetus</t>
        </r>
        <r>
          <rPr>
            <sz val="8"/>
            <rFont val="Tahoma"/>
            <family val="2"/>
          </rPr>
          <t xml:space="preserve">
</t>
        </r>
      </text>
    </comment>
    <comment ref="C18" authorId="0">
      <text>
        <r>
          <rPr>
            <sz val="8"/>
            <rFont val="Tahoma"/>
            <family val="2"/>
          </rPr>
          <t>väetise hind€/t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D18" authorId="0">
      <text>
        <r>
          <rPr>
            <sz val="8"/>
            <rFont val="Tahoma"/>
            <family val="2"/>
          </rPr>
          <t>füüsiline kogus kg/ha</t>
        </r>
        <r>
          <rPr>
            <sz val="8"/>
            <rFont val="Tahoma"/>
            <family val="2"/>
          </rPr>
          <t xml:space="preserve">
</t>
        </r>
      </text>
    </comment>
    <comment ref="C20" authorId="0">
      <text>
        <r>
          <rPr>
            <sz val="8"/>
            <rFont val="Tahoma"/>
            <family val="2"/>
          </rPr>
          <t>väetise hind €/t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D20" authorId="0">
      <text>
        <r>
          <rPr>
            <sz val="8"/>
            <rFont val="Tahoma"/>
            <family val="2"/>
          </rPr>
          <t>füüsiline kogus kg/ha</t>
        </r>
        <r>
          <rPr>
            <sz val="8"/>
            <rFont val="Tahoma"/>
            <family val="2"/>
          </rPr>
          <t xml:space="preserve">
</t>
        </r>
      </text>
    </comment>
    <comment ref="C23" authorId="0">
      <text>
        <r>
          <rPr>
            <sz val="8"/>
            <rFont val="Tahoma"/>
            <family val="2"/>
          </rPr>
          <t>väetise hind €/t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D23" authorId="0">
      <text>
        <r>
          <rPr>
            <sz val="8"/>
            <rFont val="Tahoma"/>
            <family val="2"/>
          </rPr>
          <t>füüsiline kogus kg/ha</t>
        </r>
        <r>
          <rPr>
            <sz val="8"/>
            <rFont val="Tahoma"/>
            <family val="2"/>
          </rPr>
          <t xml:space="preserve">
</t>
        </r>
      </text>
    </comment>
    <comment ref="C27" authorId="0">
      <text>
        <r>
          <rPr>
            <sz val="8"/>
            <rFont val="Tahoma"/>
            <family val="2"/>
          </rPr>
          <t>väetise hind €/t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D27" authorId="0">
      <text>
        <r>
          <rPr>
            <sz val="8"/>
            <rFont val="Tahoma"/>
            <family val="2"/>
          </rPr>
          <t>füüsiline kogus kg/ha</t>
        </r>
        <r>
          <rPr>
            <sz val="8"/>
            <rFont val="Tahoma"/>
            <family val="2"/>
          </rPr>
          <t xml:space="preserve">
</t>
        </r>
      </text>
    </comment>
    <comment ref="A33" authorId="0">
      <text>
        <r>
          <rPr>
            <sz val="8"/>
            <rFont val="Tahoma"/>
            <family val="2"/>
          </rPr>
          <t>taimekaitsevahendi nimetus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  <comment ref="A38" authorId="0">
      <text>
        <r>
          <rPr>
            <sz val="8"/>
            <rFont val="Tahoma"/>
            <family val="2"/>
          </rPr>
          <t>taimekaitsevahendi nimetus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  <comment ref="A43" authorId="0">
      <text>
        <r>
          <rPr>
            <sz val="8"/>
            <rFont val="Tahoma"/>
            <family val="2"/>
          </rPr>
          <t>taimekaitsevahendi nimetus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  <comment ref="A48" authorId="0">
      <text>
        <r>
          <rPr>
            <sz val="8"/>
            <rFont val="Tahoma"/>
            <family val="2"/>
          </rPr>
          <t>taimekaitsevahendi nimetus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  <comment ref="C33" authorId="0">
      <text>
        <r>
          <rPr>
            <sz val="8"/>
            <rFont val="Tahoma"/>
            <family val="2"/>
          </rPr>
          <t xml:space="preserve">taimekaitsevahendi hind (€/l; €/kg) 
</t>
        </r>
      </text>
    </comment>
    <comment ref="C34" authorId="0">
      <text>
        <r>
          <rPr>
            <sz val="8"/>
            <rFont val="Tahoma"/>
            <family val="2"/>
          </rPr>
          <t>norm hektari kohta</t>
        </r>
        <r>
          <rPr>
            <sz val="8"/>
            <rFont val="Tahoma"/>
            <family val="2"/>
          </rPr>
          <t xml:space="preserve">
</t>
        </r>
      </text>
    </comment>
    <comment ref="C38" authorId="0">
      <text>
        <r>
          <rPr>
            <sz val="8"/>
            <rFont val="Tahoma"/>
            <family val="2"/>
          </rPr>
          <t xml:space="preserve">taimekaitsevahendi hind (€/l; €/kg) 
</t>
        </r>
      </text>
    </comment>
    <comment ref="C39" authorId="0">
      <text>
        <r>
          <rPr>
            <sz val="8"/>
            <rFont val="Tahoma"/>
            <family val="2"/>
          </rPr>
          <t>norm hektari kohta</t>
        </r>
        <r>
          <rPr>
            <sz val="8"/>
            <rFont val="Tahoma"/>
            <family val="2"/>
          </rPr>
          <t xml:space="preserve">
</t>
        </r>
      </text>
    </comment>
    <comment ref="C43" authorId="0">
      <text>
        <r>
          <rPr>
            <sz val="8"/>
            <rFont val="Tahoma"/>
            <family val="2"/>
          </rPr>
          <t xml:space="preserve">taimekaitsevahendi hind (€/l; €/kg) 
</t>
        </r>
      </text>
    </comment>
    <comment ref="C44" authorId="0">
      <text>
        <r>
          <rPr>
            <sz val="8"/>
            <rFont val="Tahoma"/>
            <family val="2"/>
          </rPr>
          <t>norm hektari kohta</t>
        </r>
        <r>
          <rPr>
            <sz val="8"/>
            <rFont val="Tahoma"/>
            <family val="2"/>
          </rPr>
          <t xml:space="preserve">
</t>
        </r>
      </text>
    </comment>
    <comment ref="C48" authorId="0">
      <text>
        <r>
          <rPr>
            <sz val="8"/>
            <rFont val="Tahoma"/>
            <family val="2"/>
          </rPr>
          <t xml:space="preserve">taimekaitsevahendi hind (€/l; €/kg) 
</t>
        </r>
      </text>
    </comment>
    <comment ref="C49" authorId="0">
      <text>
        <r>
          <rPr>
            <sz val="8"/>
            <rFont val="Tahoma"/>
            <family val="2"/>
          </rPr>
          <t>norm hektari kohta</t>
        </r>
        <r>
          <rPr>
            <sz val="8"/>
            <rFont val="Tahoma"/>
            <family val="2"/>
          </rPr>
          <t xml:space="preserve">
</t>
        </r>
      </text>
    </comment>
    <comment ref="D34" authorId="0">
      <text>
        <r>
          <rPr>
            <sz val="8"/>
            <rFont val="Tahoma"/>
            <family val="2"/>
          </rPr>
          <t>taimekaitsevahendite kasutamise kordade arv ühe hektari kohta,  võib  kasutada murdarve</t>
        </r>
        <r>
          <rPr>
            <sz val="8"/>
            <rFont val="Tahoma"/>
            <family val="2"/>
          </rPr>
          <t xml:space="preserve">
</t>
        </r>
      </text>
    </comment>
    <comment ref="D39" authorId="0">
      <text>
        <r>
          <rPr>
            <sz val="8"/>
            <rFont val="Tahoma"/>
            <family val="2"/>
          </rPr>
          <t>taimekaitsevahendite kasutamise kordade arv ühe hektari kohta,  võib  kasutada murdarve</t>
        </r>
        <r>
          <rPr>
            <sz val="8"/>
            <rFont val="Tahoma"/>
            <family val="2"/>
          </rPr>
          <t xml:space="preserve">
</t>
        </r>
      </text>
    </comment>
    <comment ref="D44" authorId="0">
      <text>
        <r>
          <rPr>
            <sz val="8"/>
            <rFont val="Tahoma"/>
            <family val="2"/>
          </rPr>
          <t>taimekaitsevahendite kasutamise kordade arv ühe hektari kohta,  võib  kasutada murdarve</t>
        </r>
        <r>
          <rPr>
            <sz val="8"/>
            <rFont val="Tahoma"/>
            <family val="2"/>
          </rPr>
          <t xml:space="preserve">
</t>
        </r>
      </text>
    </comment>
    <comment ref="D49" authorId="0">
      <text>
        <r>
          <rPr>
            <sz val="8"/>
            <rFont val="Tahoma"/>
            <family val="2"/>
          </rPr>
          <t>taimekaitsevahendite kasutamise kordade arv ühe hektari kohta,  võib  kasutada murdarve</t>
        </r>
        <r>
          <rPr>
            <sz val="8"/>
            <rFont val="Tahoma"/>
            <family val="2"/>
          </rPr>
          <t xml:space="preserve">
</t>
        </r>
      </text>
    </comment>
    <comment ref="A52" authorId="0">
      <text>
        <r>
          <rPr>
            <sz val="8"/>
            <rFont val="Tahoma"/>
            <family val="2"/>
          </rPr>
          <t>võib teksti muuta</t>
        </r>
        <r>
          <rPr>
            <sz val="8"/>
            <rFont val="Tahoma"/>
            <family val="2"/>
          </rPr>
          <t xml:space="preserve">
</t>
        </r>
      </text>
    </comment>
    <comment ref="D52" authorId="0">
      <text>
        <r>
          <rPr>
            <sz val="8"/>
            <rFont val="Tahoma"/>
            <family val="2"/>
          </rPr>
          <t>kogus 1 ha kohta</t>
        </r>
        <r>
          <rPr>
            <sz val="8"/>
            <rFont val="Tahoma"/>
            <family val="2"/>
          </rPr>
          <t xml:space="preserve">
</t>
        </r>
      </text>
    </comment>
    <comment ref="E52" authorId="0">
      <text>
        <r>
          <rPr>
            <sz val="8"/>
            <rFont val="Tahoma"/>
            <family val="2"/>
          </rPr>
          <t>märgi ühik</t>
        </r>
        <r>
          <rPr>
            <sz val="8"/>
            <rFont val="Tahoma"/>
            <family val="2"/>
          </rPr>
          <t xml:space="preserve">
</t>
        </r>
      </text>
    </comment>
    <comment ref="F52" authorId="0">
      <text>
        <r>
          <rPr>
            <sz val="8"/>
            <rFont val="Tahoma"/>
            <family val="2"/>
          </rPr>
          <t>ühiku hind</t>
        </r>
        <r>
          <rPr>
            <sz val="8"/>
            <rFont val="Tahoma"/>
            <family val="2"/>
          </rPr>
          <t xml:space="preserve">
</t>
        </r>
      </text>
    </comment>
    <comment ref="F51" authorId="0">
      <text>
        <r>
          <rPr>
            <sz val="8"/>
            <rFont val="Tahoma"/>
            <family val="2"/>
          </rPr>
          <t xml:space="preserve">hind €/tonni põhu kohta
</t>
        </r>
      </text>
    </comment>
    <comment ref="D51" authorId="0">
      <text>
        <r>
          <rPr>
            <sz val="8"/>
            <rFont val="Tahoma"/>
            <family val="2"/>
          </rPr>
          <t xml:space="preserve">koristatud põhk t/ha
</t>
        </r>
      </text>
    </comment>
    <comment ref="G55" authorId="0">
      <text>
        <r>
          <rPr>
            <sz val="8"/>
            <rFont val="Tahoma"/>
            <family val="2"/>
          </rPr>
          <t xml:space="preserve">masinatööde maksumus ühe hektari kohta; €
</t>
        </r>
      </text>
    </comment>
  </commentList>
</comments>
</file>

<file path=xl/sharedStrings.xml><?xml version="1.0" encoding="utf-8"?>
<sst xmlns="http://schemas.openxmlformats.org/spreadsheetml/2006/main" count="462" uniqueCount="93">
  <si>
    <t>TOODANG</t>
  </si>
  <si>
    <t xml:space="preserve"> </t>
  </si>
  <si>
    <t xml:space="preserve">    Vili</t>
  </si>
  <si>
    <t xml:space="preserve">    Põhk</t>
  </si>
  <si>
    <t>MUUTUVKULUD</t>
  </si>
  <si>
    <t>KATTETULU 1</t>
  </si>
  <si>
    <t>KATTETULU 2</t>
  </si>
  <si>
    <t>Masinatööd kokku</t>
  </si>
  <si>
    <t>kord</t>
  </si>
  <si>
    <t>Muutuvkulud+masinatööd</t>
  </si>
  <si>
    <t>Tootmise omahind 1 kg teravilja tootmiseks (ilma toetuseta)</t>
  </si>
  <si>
    <t>Kombainkoristus</t>
  </si>
  <si>
    <t>Vilja vedu kuivatisse</t>
  </si>
  <si>
    <t>Muud (abi)tööd</t>
  </si>
  <si>
    <t xml:space="preserve">  Kompleksväetis</t>
  </si>
  <si>
    <t>kg/ha</t>
  </si>
  <si>
    <t>toimaine%</t>
  </si>
  <si>
    <t xml:space="preserve">  Lihtväetis</t>
  </si>
  <si>
    <t>norm/ha</t>
  </si>
  <si>
    <t>Materjalid</t>
  </si>
  <si>
    <t>Väetamine</t>
  </si>
  <si>
    <t>Taimekaitse</t>
  </si>
  <si>
    <t>Toetused</t>
  </si>
  <si>
    <t xml:space="preserve">  Herbitsiidid</t>
  </si>
  <si>
    <t xml:space="preserve">  Fungitsiidid</t>
  </si>
  <si>
    <t xml:space="preserve">  Insektitsiidid</t>
  </si>
  <si>
    <t xml:space="preserve">  Retardandid</t>
  </si>
  <si>
    <t xml:space="preserve">     Lämmastik (N) </t>
  </si>
  <si>
    <t xml:space="preserve">     Fosfor (P)       </t>
  </si>
  <si>
    <t xml:space="preserve">     Kaalium (K)      </t>
  </si>
  <si>
    <t xml:space="preserve">    KOKKU muutuvkulud</t>
  </si>
  <si>
    <t>KOKKU sissetulek</t>
  </si>
  <si>
    <t>Seeme</t>
  </si>
  <si>
    <t>t/ha</t>
  </si>
  <si>
    <t>Masinatööd</t>
  </si>
  <si>
    <t>näide</t>
  </si>
  <si>
    <t>andmetel</t>
  </si>
  <si>
    <t>Muud muutuvkulud</t>
  </si>
  <si>
    <t xml:space="preserve">   Vili</t>
  </si>
  <si>
    <t xml:space="preserve">   Põhk</t>
  </si>
  <si>
    <t>3,0 t/ha</t>
  </si>
  <si>
    <t xml:space="preserve">   Seeme</t>
  </si>
  <si>
    <t xml:space="preserve">   Väetised</t>
  </si>
  <si>
    <t xml:space="preserve">   Taimekaitse</t>
  </si>
  <si>
    <t xml:space="preserve">   Muud muutuvkulud</t>
  </si>
  <si>
    <t>Saagikus t/ha</t>
  </si>
  <si>
    <t>SUVINISU</t>
  </si>
  <si>
    <t>Tootmiskulud 1 kg teravilja tootmiseks (ilma toetuseta)</t>
  </si>
  <si>
    <t>korda</t>
  </si>
  <si>
    <t>%</t>
  </si>
  <si>
    <t xml:space="preserve">   Pallivõrk</t>
  </si>
  <si>
    <t>Hind, €/t</t>
  </si>
  <si>
    <t>Hind, €/l; €/kg</t>
  </si>
  <si>
    <t>Mulla harimine, keskmiselt</t>
  </si>
  <si>
    <t>Min.väetise ja seemne vedu</t>
  </si>
  <si>
    <t>Külvamine</t>
  </si>
  <si>
    <t>Rullimine</t>
  </si>
  <si>
    <t>Taimekaitsetööd</t>
  </si>
  <si>
    <t>Väetise vedu ja külvamine</t>
  </si>
  <si>
    <t>Vilja kuivatamine (21%-13%)</t>
  </si>
  <si>
    <t>Vilja hoiustamine jm.tööd</t>
  </si>
  <si>
    <t>Põhu rullimine (55%)</t>
  </si>
  <si>
    <t xml:space="preserve">Põhurullide kokkuvedu </t>
  </si>
  <si>
    <t>2011. a.</t>
  </si>
  <si>
    <t>4,0 t/ha</t>
  </si>
  <si>
    <t>6,5 t/ha</t>
  </si>
  <si>
    <t>Hind, €</t>
  </si>
  <si>
    <t>Tootmiskulud 1 kg teravilja tootmiseks, €/kg</t>
  </si>
  <si>
    <t xml:space="preserve">Hind,€ </t>
  </si>
  <si>
    <t>Kokku, €</t>
  </si>
  <si>
    <t>KOKKU sissetulek, €/ha</t>
  </si>
  <si>
    <t>KOKKU muutuvkulud, €/ha</t>
  </si>
  <si>
    <t>KATTETULU 1, €/ha</t>
  </si>
  <si>
    <t>MASINATÖÖD, €/ha</t>
  </si>
  <si>
    <t>KATTETULU 2, €/ha</t>
  </si>
  <si>
    <t>Tootmiskulud  (ilma toetuseta), €/kg</t>
  </si>
  <si>
    <t>märkused 2011.a. näite kohta</t>
  </si>
  <si>
    <t>osaline põhk, korrutatud läbi 0,55; ehk 55%</t>
  </si>
  <si>
    <t>puhitud seeme</t>
  </si>
  <si>
    <t>N väetise koefitsient 1,0</t>
  </si>
  <si>
    <t>P väetise toimaine korrutada läbi koefitsiendiga 0,44</t>
  </si>
  <si>
    <t>K väetise toimaine korrutada läbi koefitsiendiga 0,83</t>
  </si>
  <si>
    <t>NPK 19-10-15, hind 386,67 €/t,  toiteelemendi maksumus 1,08 €/kg</t>
  </si>
  <si>
    <t xml:space="preserve">
</t>
  </si>
  <si>
    <t>Secator OD, hind 75,1 €/l, norm 0,15 l/ha, maksumus 11,27 €/ha</t>
  </si>
  <si>
    <t>Duett Ultra, hind 37,07 €/l, norm 0,60 l/ha, maksumus 22,24 €/ha</t>
  </si>
  <si>
    <t>Fastac50, hind 11,18 €/l, norm 0,20 l/ha, maksumus 2,24 €/ha</t>
  </si>
  <si>
    <t>Cerone, hind 13,10 €/l, norm 0,50 l/ha, maksumus 6,55 €/ha</t>
  </si>
  <si>
    <t>Ammooniumsulfaat, hind 298,33 €/t,  toiteelemendi maksumus 1,42 €/kg</t>
  </si>
  <si>
    <t>NPK 17-6-11, hind 396,67 €/t,  toiteelemendi maksumus 1,38 €/kg</t>
  </si>
  <si>
    <t>Ammooniumsulfaat, hind 298,33 €/t, toitelemendi maksumus 1,42 €/kg</t>
  </si>
  <si>
    <t>NPK 7-12-25, hind 415 €/t,  toiteelemendi maksumus 1,26 €/kg</t>
  </si>
  <si>
    <t>Kokku €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</si>
</sst>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#,##0.0"/>
    <numFmt numFmtId="178" formatCode="#,##0.000"/>
    <numFmt numFmtId="179" formatCode="#,##0.0000"/>
  </numFmts>
  <fonts count="71">
    <font>
      <sz val="10"/>
      <name val="Arial"/>
      <family val="0"/>
    </font>
    <font>
      <sz val="11"/>
      <color indexed="8"/>
      <name val="Calibri"/>
      <family val="2"/>
    </font>
    <font>
      <b/>
      <sz val="24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color indexed="58"/>
      <name val="Arial"/>
      <family val="2"/>
    </font>
    <font>
      <sz val="9"/>
      <color indexed="58"/>
      <name val="Arial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b/>
      <sz val="10"/>
      <color indexed="12"/>
      <name val="Arial"/>
      <family val="2"/>
    </font>
    <font>
      <sz val="24"/>
      <color indexed="12"/>
      <name val="Arial"/>
      <family val="2"/>
    </font>
    <font>
      <sz val="14"/>
      <color indexed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9"/>
      <name val="Arial"/>
      <family val="2"/>
    </font>
    <font>
      <b/>
      <sz val="18"/>
      <color indexed="12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4"/>
      <color indexed="12"/>
      <name val="Arial"/>
      <family val="2"/>
    </font>
    <font>
      <b/>
      <i/>
      <sz val="14"/>
      <color indexed="12"/>
      <name val="Arial"/>
      <family val="2"/>
    </font>
    <font>
      <b/>
      <i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6"/>
      <name val="Calibri"/>
      <family val="0"/>
    </font>
    <font>
      <sz val="14"/>
      <color indexed="8"/>
      <name val="Calibri"/>
      <family val="0"/>
    </font>
    <font>
      <i/>
      <u val="single"/>
      <sz val="11"/>
      <color indexed="12"/>
      <name val="Calibri"/>
      <family val="0"/>
    </font>
    <font>
      <i/>
      <u val="single"/>
      <sz val="11"/>
      <color indexed="48"/>
      <name val="Calibri"/>
      <family val="0"/>
    </font>
    <font>
      <b/>
      <i/>
      <sz val="11"/>
      <color indexed="8"/>
      <name val="Calibri"/>
      <family val="0"/>
    </font>
    <font>
      <i/>
      <sz val="11"/>
      <color indexed="8"/>
      <name val="Calibri"/>
      <family val="0"/>
    </font>
    <font>
      <b/>
      <sz val="11"/>
      <color indexed="60"/>
      <name val="Calibri"/>
      <family val="0"/>
    </font>
    <font>
      <vertAlign val="subscript"/>
      <sz val="11"/>
      <color indexed="8"/>
      <name val="Calibri"/>
      <family val="0"/>
    </font>
    <font>
      <u val="single"/>
      <sz val="11"/>
      <color indexed="8"/>
      <name val="Calibri"/>
      <family val="0"/>
    </font>
    <font>
      <u val="single"/>
      <vertAlign val="subscript"/>
      <sz val="11"/>
      <color indexed="8"/>
      <name val="Calibri"/>
      <family val="0"/>
    </font>
    <font>
      <sz val="10.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hair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hair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hair"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hair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 style="hair"/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/>
      <right style="hair"/>
      <top/>
      <bottom style="hair"/>
    </border>
    <border>
      <left style="thin"/>
      <right/>
      <top style="thin"/>
      <bottom style="hair"/>
    </border>
    <border>
      <left/>
      <right style="thin"/>
      <top style="hair"/>
      <bottom style="hair"/>
    </border>
    <border>
      <left/>
      <right style="thin"/>
      <top/>
      <bottom style="thin"/>
    </border>
    <border>
      <left style="thin"/>
      <right/>
      <top style="hair"/>
      <bottom style="thin"/>
    </border>
    <border>
      <left style="thin"/>
      <right style="thin"/>
      <top/>
      <bottom style="thin"/>
    </border>
    <border>
      <left/>
      <right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/>
      <right style="hair"/>
      <top style="thin"/>
      <bottom style="hair"/>
    </border>
    <border>
      <left style="hair"/>
      <right style="hair"/>
      <top style="hair"/>
      <bottom style="hair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/>
      <right style="hair"/>
      <top style="hair"/>
      <bottom style="thin"/>
    </border>
    <border>
      <left style="hair"/>
      <right style="hair"/>
      <top/>
      <bottom/>
    </border>
    <border>
      <left/>
      <right style="medium"/>
      <top/>
      <bottom/>
    </border>
    <border>
      <left style="thin"/>
      <right style="thin"/>
      <top style="hair"/>
      <bottom/>
    </border>
    <border>
      <left style="thin"/>
      <right/>
      <top style="hair"/>
      <bottom/>
    </border>
    <border>
      <left style="hair"/>
      <right/>
      <top style="hair"/>
      <bottom style="thin"/>
    </border>
    <border>
      <left/>
      <right/>
      <top style="hair"/>
      <bottom style="thin"/>
    </border>
    <border>
      <left style="hair"/>
      <right/>
      <top/>
      <bottom/>
    </border>
    <border>
      <left/>
      <right/>
      <top/>
      <bottom style="hair"/>
    </border>
    <border>
      <left style="thin"/>
      <right style="thin"/>
      <top style="hair"/>
      <bottom style="thin"/>
    </border>
    <border>
      <left/>
      <right style="thin"/>
      <top/>
      <bottom/>
    </border>
    <border>
      <left/>
      <right style="thin"/>
      <top style="hair"/>
      <bottom style="thin"/>
    </border>
    <border>
      <left/>
      <right style="thin"/>
      <top style="thin"/>
      <bottom style="hair"/>
    </border>
    <border>
      <left/>
      <right style="thin"/>
      <top/>
      <bottom style="hair"/>
    </border>
    <border>
      <left style="hair"/>
      <right style="thin"/>
      <top style="thin"/>
      <bottom style="thin"/>
    </border>
    <border>
      <left style="hair"/>
      <right style="thin"/>
      <top/>
      <bottom style="thin"/>
    </border>
    <border>
      <left style="hair"/>
      <right style="thin"/>
      <top style="thin"/>
      <bottom>
        <color indexed="63"/>
      </bottom>
    </border>
    <border>
      <left/>
      <right style="thin"/>
      <top style="hair"/>
      <bottom/>
    </border>
    <border>
      <left style="hair"/>
      <right/>
      <top/>
      <bottom style="hair"/>
    </border>
    <border>
      <left style="hair"/>
      <right style="thin"/>
      <top/>
      <bottom style="hair"/>
    </border>
    <border>
      <left style="hair"/>
      <right style="thin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hair"/>
      <top style="thin"/>
      <bottom/>
    </border>
    <border>
      <left style="thin"/>
      <right style="hair"/>
      <top style="hair"/>
      <bottom style="hair"/>
    </border>
    <border>
      <left style="thin"/>
      <right style="hair"/>
      <top/>
      <bottom style="thin"/>
    </border>
    <border>
      <left style="hair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501">
    <xf numFmtId="0" fontId="0" fillId="0" borderId="0" xfId="0" applyAlignment="1">
      <alignment/>
    </xf>
    <xf numFmtId="0" fontId="2" fillId="33" borderId="0" xfId="0" applyFont="1" applyFill="1" applyAlignment="1" applyProtection="1">
      <alignment/>
      <protection/>
    </xf>
    <xf numFmtId="0" fontId="4" fillId="33" borderId="10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horizontal="center"/>
      <protection/>
    </xf>
    <xf numFmtId="0" fontId="4" fillId="33" borderId="13" xfId="0" applyFont="1" applyFill="1" applyBorder="1" applyAlignment="1" applyProtection="1">
      <alignment horizontal="center"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33" borderId="16" xfId="0" applyFont="1" applyFill="1" applyBorder="1" applyAlignment="1" applyProtection="1">
      <alignment horizontal="right"/>
      <protection/>
    </xf>
    <xf numFmtId="0" fontId="4" fillId="33" borderId="17" xfId="0" applyFont="1" applyFill="1" applyBorder="1" applyAlignment="1" applyProtection="1">
      <alignment horizontal="right"/>
      <protection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8" xfId="0" applyFont="1" applyFill="1" applyBorder="1" applyAlignment="1" applyProtection="1">
      <alignment horizontal="left"/>
      <protection/>
    </xf>
    <xf numFmtId="0" fontId="3" fillId="33" borderId="19" xfId="0" applyFont="1" applyFill="1" applyBorder="1" applyAlignment="1" applyProtection="1">
      <alignment/>
      <protection/>
    </xf>
    <xf numFmtId="0" fontId="4" fillId="0" borderId="20" xfId="0" applyFont="1" applyFill="1" applyBorder="1" applyAlignment="1" applyProtection="1">
      <alignment/>
      <protection/>
    </xf>
    <xf numFmtId="0" fontId="4" fillId="0" borderId="21" xfId="0" applyFont="1" applyFill="1" applyBorder="1" applyAlignment="1" applyProtection="1">
      <alignment horizontal="left"/>
      <protection/>
    </xf>
    <xf numFmtId="0" fontId="3" fillId="0" borderId="22" xfId="0" applyFont="1" applyFill="1" applyBorder="1" applyAlignment="1" applyProtection="1">
      <alignment/>
      <protection/>
    </xf>
    <xf numFmtId="0" fontId="4" fillId="0" borderId="16" xfId="0" applyFont="1" applyFill="1" applyBorder="1" applyAlignment="1" applyProtection="1">
      <alignment/>
      <protection/>
    </xf>
    <xf numFmtId="0" fontId="4" fillId="0" borderId="15" xfId="0" applyFont="1" applyFill="1" applyBorder="1" applyAlignment="1" applyProtection="1">
      <alignment/>
      <protection/>
    </xf>
    <xf numFmtId="0" fontId="4" fillId="0" borderId="16" xfId="0" applyFont="1" applyFill="1" applyBorder="1" applyAlignment="1" applyProtection="1">
      <alignment horizontal="right"/>
      <protection/>
    </xf>
    <xf numFmtId="0" fontId="4" fillId="0" borderId="17" xfId="0" applyFont="1" applyFill="1" applyBorder="1" applyAlignment="1" applyProtection="1">
      <alignment horizontal="right"/>
      <protection/>
    </xf>
    <xf numFmtId="0" fontId="3" fillId="0" borderId="14" xfId="0" applyFont="1" applyFill="1" applyBorder="1" applyAlignment="1" applyProtection="1">
      <alignment horizontal="left"/>
      <protection/>
    </xf>
    <xf numFmtId="0" fontId="4" fillId="0" borderId="23" xfId="0" applyFont="1" applyFill="1" applyBorder="1" applyAlignment="1" applyProtection="1">
      <alignment/>
      <protection/>
    </xf>
    <xf numFmtId="0" fontId="3" fillId="0" borderId="24" xfId="0" applyFont="1" applyFill="1" applyBorder="1" applyAlignment="1" applyProtection="1">
      <alignment/>
      <protection/>
    </xf>
    <xf numFmtId="0" fontId="4" fillId="0" borderId="23" xfId="0" applyFont="1" applyFill="1" applyBorder="1" applyAlignment="1" applyProtection="1">
      <alignment horizontal="left"/>
      <protection/>
    </xf>
    <xf numFmtId="0" fontId="4" fillId="0" borderId="14" xfId="0" applyFont="1" applyFill="1" applyBorder="1" applyAlignment="1" applyProtection="1">
      <alignment/>
      <protection/>
    </xf>
    <xf numFmtId="0" fontId="4" fillId="0" borderId="24" xfId="0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4" fillId="0" borderId="20" xfId="0" applyFont="1" applyFill="1" applyBorder="1" applyAlignment="1" applyProtection="1">
      <alignment/>
      <protection/>
    </xf>
    <xf numFmtId="2" fontId="4" fillId="0" borderId="18" xfId="0" applyNumberFormat="1" applyFont="1" applyFill="1" applyBorder="1" applyAlignment="1" applyProtection="1">
      <alignment horizontal="left"/>
      <protection/>
    </xf>
    <xf numFmtId="172" fontId="4" fillId="0" borderId="16" xfId="0" applyNumberFormat="1" applyFont="1" applyFill="1" applyBorder="1" applyAlignment="1" applyProtection="1">
      <alignment horizontal="right"/>
      <protection/>
    </xf>
    <xf numFmtId="0" fontId="4" fillId="0" borderId="15" xfId="0" applyFont="1" applyFill="1" applyBorder="1" applyAlignment="1" applyProtection="1">
      <alignment horizontal="left"/>
      <protection/>
    </xf>
    <xf numFmtId="172" fontId="4" fillId="0" borderId="14" xfId="0" applyNumberFormat="1" applyFont="1" applyFill="1" applyBorder="1" applyAlignment="1" applyProtection="1">
      <alignment horizontal="right"/>
      <protection/>
    </xf>
    <xf numFmtId="3" fontId="4" fillId="0" borderId="17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right"/>
      <protection/>
    </xf>
    <xf numFmtId="0" fontId="4" fillId="0" borderId="21" xfId="0" applyFont="1" applyFill="1" applyBorder="1" applyAlignment="1" applyProtection="1">
      <alignment horizontal="left"/>
      <protection/>
    </xf>
    <xf numFmtId="0" fontId="4" fillId="0" borderId="23" xfId="0" applyFont="1" applyFill="1" applyBorder="1" applyAlignment="1" applyProtection="1">
      <alignment horizontal="right"/>
      <protection/>
    </xf>
    <xf numFmtId="0" fontId="4" fillId="0" borderId="14" xfId="0" applyFont="1" applyFill="1" applyBorder="1" applyAlignment="1" applyProtection="1">
      <alignment horizontal="right"/>
      <protection/>
    </xf>
    <xf numFmtId="0" fontId="4" fillId="0" borderId="18" xfId="0" applyFont="1" applyFill="1" applyBorder="1" applyAlignment="1" applyProtection="1">
      <alignment horizontal="left"/>
      <protection/>
    </xf>
    <xf numFmtId="0" fontId="4" fillId="0" borderId="23" xfId="0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0" fontId="4" fillId="0" borderId="16" xfId="0" applyFont="1" applyFill="1" applyBorder="1" applyAlignment="1" applyProtection="1">
      <alignment horizontal="right"/>
      <protection locked="0"/>
    </xf>
    <xf numFmtId="0" fontId="4" fillId="0" borderId="25" xfId="0" applyFont="1" applyFill="1" applyBorder="1" applyAlignment="1" applyProtection="1">
      <alignment horizontal="right"/>
      <protection locked="0"/>
    </xf>
    <xf numFmtId="0" fontId="4" fillId="0" borderId="14" xfId="0" applyFont="1" applyFill="1" applyBorder="1" applyAlignment="1" applyProtection="1">
      <alignment horizontal="right"/>
      <protection locked="0"/>
    </xf>
    <xf numFmtId="1" fontId="4" fillId="0" borderId="23" xfId="0" applyNumberFormat="1" applyFont="1" applyFill="1" applyBorder="1" applyAlignment="1" applyProtection="1">
      <alignment horizontal="right"/>
      <protection locked="0"/>
    </xf>
    <xf numFmtId="0" fontId="4" fillId="0" borderId="24" xfId="0" applyFont="1" applyFill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3" fillId="33" borderId="14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4" fillId="0" borderId="26" xfId="0" applyFont="1" applyFill="1" applyBorder="1" applyAlignment="1" applyProtection="1">
      <alignment/>
      <protection/>
    </xf>
    <xf numFmtId="0" fontId="4" fillId="0" borderId="27" xfId="0" applyFont="1" applyFill="1" applyBorder="1" applyAlignment="1" applyProtection="1">
      <alignment/>
      <protection/>
    </xf>
    <xf numFmtId="0" fontId="4" fillId="0" borderId="27" xfId="0" applyFont="1" applyFill="1" applyBorder="1" applyAlignment="1" applyProtection="1">
      <alignment horizontal="right"/>
      <protection locked="0"/>
    </xf>
    <xf numFmtId="0" fontId="4" fillId="0" borderId="28" xfId="0" applyFont="1" applyFill="1" applyBorder="1" applyAlignment="1" applyProtection="1">
      <alignment horizontal="left"/>
      <protection/>
    </xf>
    <xf numFmtId="0" fontId="4" fillId="0" borderId="29" xfId="0" applyFont="1" applyFill="1" applyBorder="1" applyAlignment="1" applyProtection="1">
      <alignment horizontal="right"/>
      <protection locked="0"/>
    </xf>
    <xf numFmtId="4" fontId="4" fillId="0" borderId="29" xfId="0" applyNumberFormat="1" applyFont="1" applyFill="1" applyBorder="1" applyAlignment="1" applyProtection="1">
      <alignment horizontal="right"/>
      <protection locked="0"/>
    </xf>
    <xf numFmtId="1" fontId="4" fillId="0" borderId="27" xfId="0" applyNumberFormat="1" applyFont="1" applyFill="1" applyBorder="1" applyAlignment="1" applyProtection="1">
      <alignment horizontal="right"/>
      <protection locked="0"/>
    </xf>
    <xf numFmtId="2" fontId="4" fillId="0" borderId="29" xfId="0" applyNumberFormat="1" applyFont="1" applyFill="1" applyBorder="1" applyAlignment="1" applyProtection="1">
      <alignment horizontal="right"/>
      <protection locked="0"/>
    </xf>
    <xf numFmtId="0" fontId="4" fillId="0" borderId="28" xfId="0" applyFont="1" applyFill="1" applyBorder="1" applyAlignment="1" applyProtection="1">
      <alignment horizontal="left"/>
      <protection/>
    </xf>
    <xf numFmtId="0" fontId="4" fillId="0" borderId="30" xfId="0" applyFont="1" applyFill="1" applyBorder="1" applyAlignment="1" applyProtection="1">
      <alignment/>
      <protection/>
    </xf>
    <xf numFmtId="0" fontId="4" fillId="0" borderId="29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2" fontId="4" fillId="0" borderId="28" xfId="0" applyNumberFormat="1" applyFont="1" applyFill="1" applyBorder="1" applyAlignment="1" applyProtection="1">
      <alignment horizontal="left"/>
      <protection/>
    </xf>
    <xf numFmtId="2" fontId="4" fillId="0" borderId="27" xfId="0" applyNumberFormat="1" applyFont="1" applyFill="1" applyBorder="1" applyAlignment="1" applyProtection="1">
      <alignment horizontal="right"/>
      <protection locked="0"/>
    </xf>
    <xf numFmtId="0" fontId="4" fillId="0" borderId="31" xfId="0" applyFont="1" applyFill="1" applyBorder="1" applyAlignment="1" applyProtection="1">
      <alignment horizontal="left"/>
      <protection/>
    </xf>
    <xf numFmtId="0" fontId="3" fillId="0" borderId="10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 horizontal="right"/>
      <protection/>
    </xf>
    <xf numFmtId="1" fontId="4" fillId="0" borderId="12" xfId="0" applyNumberFormat="1" applyFont="1" applyFill="1" applyBorder="1" applyAlignment="1" applyProtection="1">
      <alignment horizontal="right"/>
      <protection/>
    </xf>
    <xf numFmtId="0" fontId="3" fillId="0" borderId="14" xfId="0" applyFont="1" applyFill="1" applyBorder="1" applyAlignment="1" applyProtection="1">
      <alignment/>
      <protection/>
    </xf>
    <xf numFmtId="0" fontId="4" fillId="0" borderId="32" xfId="0" applyFont="1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 horizontal="right"/>
      <protection/>
    </xf>
    <xf numFmtId="0" fontId="4" fillId="0" borderId="11" xfId="0" applyFont="1" applyFill="1" applyBorder="1" applyAlignment="1" applyProtection="1">
      <alignment horizontal="left"/>
      <protection/>
    </xf>
    <xf numFmtId="4" fontId="4" fillId="0" borderId="33" xfId="0" applyNumberFormat="1" applyFont="1" applyFill="1" applyBorder="1" applyAlignment="1" applyProtection="1">
      <alignment horizontal="right"/>
      <protection locked="0"/>
    </xf>
    <xf numFmtId="0" fontId="4" fillId="0" borderId="27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2" fontId="4" fillId="0" borderId="23" xfId="0" applyNumberFormat="1" applyFont="1" applyFill="1" applyBorder="1" applyAlignment="1" applyProtection="1">
      <alignment horizontal="right"/>
      <protection locked="0"/>
    </xf>
    <xf numFmtId="4" fontId="4" fillId="0" borderId="25" xfId="0" applyNumberFormat="1" applyFont="1" applyFill="1" applyBorder="1" applyAlignment="1" applyProtection="1">
      <alignment horizontal="right"/>
      <protection locked="0"/>
    </xf>
    <xf numFmtId="4" fontId="4" fillId="0" borderId="34" xfId="0" applyNumberFormat="1" applyFont="1" applyFill="1" applyBorder="1" applyAlignment="1" applyProtection="1">
      <alignment horizontal="right"/>
      <protection locked="0"/>
    </xf>
    <xf numFmtId="2" fontId="4" fillId="0" borderId="35" xfId="0" applyNumberFormat="1" applyFont="1" applyFill="1" applyBorder="1" applyAlignment="1" applyProtection="1">
      <alignment horizontal="right"/>
      <protection locked="0"/>
    </xf>
    <xf numFmtId="2" fontId="4" fillId="0" borderId="21" xfId="0" applyNumberFormat="1" applyFont="1" applyFill="1" applyBorder="1" applyAlignment="1" applyProtection="1">
      <alignment horizontal="left"/>
      <protection/>
    </xf>
    <xf numFmtId="0" fontId="4" fillId="0" borderId="35" xfId="0" applyFont="1" applyFill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0" fontId="4" fillId="0" borderId="32" xfId="0" applyFont="1" applyFill="1" applyBorder="1" applyAlignment="1" applyProtection="1">
      <alignment horizontal="right"/>
      <protection locked="0"/>
    </xf>
    <xf numFmtId="0" fontId="4" fillId="0" borderId="30" xfId="0" applyFont="1" applyFill="1" applyBorder="1" applyAlignment="1" applyProtection="1">
      <alignment/>
      <protection/>
    </xf>
    <xf numFmtId="0" fontId="4" fillId="0" borderId="36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 horizontal="right"/>
      <protection locked="0"/>
    </xf>
    <xf numFmtId="0" fontId="4" fillId="0" borderId="37" xfId="0" applyFont="1" applyFill="1" applyBorder="1" applyAlignment="1" applyProtection="1">
      <alignment horizontal="right"/>
      <protection locked="0"/>
    </xf>
    <xf numFmtId="0" fontId="4" fillId="0" borderId="38" xfId="0" applyFont="1" applyFill="1" applyBorder="1" applyAlignment="1" applyProtection="1">
      <alignment/>
      <protection/>
    </xf>
    <xf numFmtId="0" fontId="4" fillId="0" borderId="39" xfId="0" applyFont="1" applyFill="1" applyBorder="1" applyAlignment="1" applyProtection="1">
      <alignment/>
      <protection/>
    </xf>
    <xf numFmtId="0" fontId="4" fillId="0" borderId="27" xfId="0" applyFont="1" applyFill="1" applyBorder="1" applyAlignment="1" applyProtection="1">
      <alignment horizontal="left"/>
      <protection/>
    </xf>
    <xf numFmtId="0" fontId="4" fillId="0" borderId="28" xfId="0" applyFont="1" applyFill="1" applyBorder="1" applyAlignment="1" applyProtection="1">
      <alignment horizontal="left"/>
      <protection locked="0"/>
    </xf>
    <xf numFmtId="0" fontId="4" fillId="0" borderId="18" xfId="0" applyFont="1" applyFill="1" applyBorder="1" applyAlignment="1" applyProtection="1">
      <alignment horizontal="left"/>
      <protection locked="0"/>
    </xf>
    <xf numFmtId="0" fontId="4" fillId="0" borderId="40" xfId="0" applyFont="1" applyFill="1" applyBorder="1" applyAlignment="1" applyProtection="1">
      <alignment horizontal="left"/>
      <protection locked="0"/>
    </xf>
    <xf numFmtId="0" fontId="4" fillId="0" borderId="21" xfId="0" applyFont="1" applyFill="1" applyBorder="1" applyAlignment="1" applyProtection="1">
      <alignment horizontal="left"/>
      <protection locked="0"/>
    </xf>
    <xf numFmtId="0" fontId="4" fillId="0" borderId="11" xfId="0" applyFont="1" applyFill="1" applyBorder="1" applyAlignment="1" applyProtection="1">
      <alignment horizontal="left"/>
      <protection locked="0"/>
    </xf>
    <xf numFmtId="2" fontId="4" fillId="0" borderId="26" xfId="0" applyNumberFormat="1" applyFont="1" applyFill="1" applyBorder="1" applyAlignment="1" applyProtection="1">
      <alignment horizontal="right"/>
      <protection locked="0"/>
    </xf>
    <xf numFmtId="1" fontId="4" fillId="0" borderId="24" xfId="0" applyNumberFormat="1" applyFont="1" applyFill="1" applyBorder="1" applyAlignment="1" applyProtection="1">
      <alignment horizontal="right"/>
      <protection locked="0"/>
    </xf>
    <xf numFmtId="1" fontId="4" fillId="0" borderId="14" xfId="0" applyNumberFormat="1" applyFont="1" applyFill="1" applyBorder="1" applyAlignment="1" applyProtection="1">
      <alignment horizontal="right"/>
      <protection locked="0"/>
    </xf>
    <xf numFmtId="1" fontId="4" fillId="0" borderId="27" xfId="0" applyNumberFormat="1" applyFont="1" applyFill="1" applyBorder="1" applyAlignment="1">
      <alignment/>
    </xf>
    <xf numFmtId="1" fontId="4" fillId="0" borderId="24" xfId="0" applyNumberFormat="1" applyFont="1" applyFill="1" applyBorder="1" applyAlignment="1">
      <alignment/>
    </xf>
    <xf numFmtId="2" fontId="4" fillId="0" borderId="24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 horizontal="center"/>
    </xf>
    <xf numFmtId="0" fontId="0" fillId="0" borderId="41" xfId="0" applyBorder="1" applyAlignment="1">
      <alignment/>
    </xf>
    <xf numFmtId="0" fontId="14" fillId="33" borderId="42" xfId="0" applyFont="1" applyFill="1" applyBorder="1" applyAlignment="1" applyProtection="1">
      <alignment/>
      <protection/>
    </xf>
    <xf numFmtId="0" fontId="7" fillId="0" borderId="43" xfId="0" applyFont="1" applyBorder="1" applyAlignment="1">
      <alignment horizont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4" xfId="0" applyFont="1" applyBorder="1" applyAlignment="1">
      <alignment/>
    </xf>
    <xf numFmtId="0" fontId="7" fillId="0" borderId="44" xfId="0" applyFont="1" applyBorder="1" applyAlignment="1">
      <alignment/>
    </xf>
    <xf numFmtId="0" fontId="11" fillId="33" borderId="44" xfId="0" applyFont="1" applyFill="1" applyBorder="1" applyAlignment="1">
      <alignment horizontal="left"/>
    </xf>
    <xf numFmtId="1" fontId="4" fillId="0" borderId="46" xfId="0" applyNumberFormat="1" applyFont="1" applyFill="1" applyBorder="1" applyAlignment="1" applyProtection="1">
      <alignment horizontal="left"/>
      <protection locked="0"/>
    </xf>
    <xf numFmtId="0" fontId="4" fillId="0" borderId="31" xfId="0" applyFont="1" applyFill="1" applyBorder="1" applyAlignment="1" applyProtection="1">
      <alignment horizontal="left"/>
      <protection locked="0"/>
    </xf>
    <xf numFmtId="0" fontId="4" fillId="0" borderId="15" xfId="0" applyFont="1" applyFill="1" applyBorder="1" applyAlignment="1" applyProtection="1">
      <alignment horizontal="left"/>
      <protection locked="0"/>
    </xf>
    <xf numFmtId="2" fontId="7" fillId="0" borderId="47" xfId="0" applyNumberFormat="1" applyFont="1" applyBorder="1" applyAlignment="1">
      <alignment horizontal="center"/>
    </xf>
    <xf numFmtId="2" fontId="7" fillId="0" borderId="48" xfId="0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15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3" fillId="33" borderId="10" xfId="0" applyFont="1" applyFill="1" applyBorder="1" applyAlignment="1" applyProtection="1">
      <alignment horizontal="left"/>
      <protection/>
    </xf>
    <xf numFmtId="0" fontId="3" fillId="33" borderId="12" xfId="0" applyFont="1" applyFill="1" applyBorder="1" applyAlignment="1" applyProtection="1">
      <alignment horizontal="left"/>
      <protection/>
    </xf>
    <xf numFmtId="0" fontId="4" fillId="33" borderId="10" xfId="0" applyFont="1" applyFill="1" applyBorder="1" applyAlignment="1" applyProtection="1">
      <alignment horizontal="center"/>
      <protection/>
    </xf>
    <xf numFmtId="0" fontId="4" fillId="0" borderId="30" xfId="0" applyFont="1" applyFill="1" applyBorder="1" applyAlignment="1" applyProtection="1">
      <alignment horizontal="left"/>
      <protection/>
    </xf>
    <xf numFmtId="0" fontId="4" fillId="0" borderId="49" xfId="0" applyFont="1" applyFill="1" applyBorder="1" applyAlignment="1" applyProtection="1">
      <alignment horizontal="left"/>
      <protection/>
    </xf>
    <xf numFmtId="0" fontId="3" fillId="0" borderId="13" xfId="0" applyFont="1" applyBorder="1" applyAlignment="1">
      <alignment horizontal="center"/>
    </xf>
    <xf numFmtId="0" fontId="0" fillId="0" borderId="0" xfId="0" applyAlignment="1" applyProtection="1">
      <alignment/>
      <protection/>
    </xf>
    <xf numFmtId="0" fontId="3" fillId="33" borderId="12" xfId="0" applyFont="1" applyFill="1" applyBorder="1" applyAlignment="1" applyProtection="1">
      <alignment/>
      <protection/>
    </xf>
    <xf numFmtId="2" fontId="4" fillId="0" borderId="27" xfId="0" applyNumberFormat="1" applyFont="1" applyFill="1" applyBorder="1" applyAlignment="1" applyProtection="1">
      <alignment horizontal="right"/>
      <protection/>
    </xf>
    <xf numFmtId="2" fontId="4" fillId="0" borderId="0" xfId="0" applyNumberFormat="1" applyFont="1" applyFill="1" applyBorder="1" applyAlignment="1" applyProtection="1">
      <alignment horizontal="right"/>
      <protection/>
    </xf>
    <xf numFmtId="2" fontId="4" fillId="0" borderId="23" xfId="0" applyNumberFormat="1" applyFont="1" applyFill="1" applyBorder="1" applyAlignment="1" applyProtection="1">
      <alignment horizontal="right"/>
      <protection/>
    </xf>
    <xf numFmtId="1" fontId="4" fillId="0" borderId="0" xfId="0" applyNumberFormat="1" applyFont="1" applyFill="1" applyBorder="1" applyAlignment="1" applyProtection="1">
      <alignment horizontal="right"/>
      <protection/>
    </xf>
    <xf numFmtId="0" fontId="4" fillId="0" borderId="22" xfId="0" applyFont="1" applyFill="1" applyBorder="1" applyAlignment="1" applyProtection="1">
      <alignment/>
      <protection/>
    </xf>
    <xf numFmtId="0" fontId="4" fillId="0" borderId="29" xfId="0" applyFont="1" applyFill="1" applyBorder="1" applyAlignment="1" applyProtection="1">
      <alignment/>
      <protection/>
    </xf>
    <xf numFmtId="0" fontId="4" fillId="0" borderId="28" xfId="0" applyFont="1" applyFill="1" applyBorder="1" applyAlignment="1" applyProtection="1">
      <alignment/>
      <protection/>
    </xf>
    <xf numFmtId="3" fontId="4" fillId="0" borderId="29" xfId="0" applyNumberFormat="1" applyFont="1" applyFill="1" applyBorder="1" applyAlignment="1" applyProtection="1">
      <alignment/>
      <protection/>
    </xf>
    <xf numFmtId="3" fontId="4" fillId="0" borderId="28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18" xfId="0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4" fillId="0" borderId="18" xfId="0" applyNumberFormat="1" applyFont="1" applyFill="1" applyBorder="1" applyAlignment="1" applyProtection="1">
      <alignment/>
      <protection/>
    </xf>
    <xf numFmtId="0" fontId="4" fillId="0" borderId="36" xfId="0" applyFont="1" applyFill="1" applyBorder="1" applyAlignment="1" applyProtection="1">
      <alignment/>
      <protection/>
    </xf>
    <xf numFmtId="0" fontId="4" fillId="0" borderId="25" xfId="0" applyFont="1" applyFill="1" applyBorder="1" applyAlignment="1" applyProtection="1">
      <alignment/>
      <protection/>
    </xf>
    <xf numFmtId="0" fontId="4" fillId="0" borderId="21" xfId="0" applyFont="1" applyFill="1" applyBorder="1" applyAlignment="1" applyProtection="1">
      <alignment/>
      <protection/>
    </xf>
    <xf numFmtId="0" fontId="3" fillId="0" borderId="36" xfId="0" applyFont="1" applyFill="1" applyBorder="1" applyAlignment="1" applyProtection="1">
      <alignment/>
      <protection/>
    </xf>
    <xf numFmtId="0" fontId="4" fillId="0" borderId="24" xfId="0" applyFont="1" applyFill="1" applyBorder="1" applyAlignment="1" applyProtection="1">
      <alignment/>
      <protection/>
    </xf>
    <xf numFmtId="0" fontId="4" fillId="0" borderId="24" xfId="0" applyFont="1" applyFill="1" applyBorder="1" applyAlignment="1" applyProtection="1">
      <alignment horizontal="right"/>
      <protection/>
    </xf>
    <xf numFmtId="2" fontId="4" fillId="0" borderId="25" xfId="0" applyNumberFormat="1" applyFont="1" applyFill="1" applyBorder="1" applyAlignment="1" applyProtection="1">
      <alignment horizontal="right"/>
      <protection/>
    </xf>
    <xf numFmtId="0" fontId="4" fillId="0" borderId="23" xfId="0" applyFont="1" applyFill="1" applyBorder="1" applyAlignment="1" applyProtection="1">
      <alignment/>
      <protection/>
    </xf>
    <xf numFmtId="0" fontId="4" fillId="0" borderId="29" xfId="0" applyFont="1" applyFill="1" applyBorder="1" applyAlignment="1" applyProtection="1">
      <alignment horizontal="right"/>
      <protection/>
    </xf>
    <xf numFmtId="4" fontId="4" fillId="0" borderId="0" xfId="0" applyNumberFormat="1" applyFont="1" applyFill="1" applyBorder="1" applyAlignment="1" applyProtection="1">
      <alignment horizontal="right"/>
      <protection/>
    </xf>
    <xf numFmtId="0" fontId="4" fillId="0" borderId="27" xfId="0" applyFont="1" applyFill="1" applyBorder="1" applyAlignment="1" applyProtection="1">
      <alignment horizontal="right"/>
      <protection/>
    </xf>
    <xf numFmtId="0" fontId="4" fillId="0" borderId="25" xfId="0" applyFont="1" applyFill="1" applyBorder="1" applyAlignment="1" applyProtection="1">
      <alignment horizontal="right"/>
      <protection/>
    </xf>
    <xf numFmtId="0" fontId="4" fillId="0" borderId="22" xfId="0" applyFont="1" applyFill="1" applyBorder="1" applyAlignment="1" applyProtection="1">
      <alignment/>
      <protection/>
    </xf>
    <xf numFmtId="2" fontId="4" fillId="0" borderId="29" xfId="0" applyNumberFormat="1" applyFont="1" applyFill="1" applyBorder="1" applyAlignment="1" applyProtection="1">
      <alignment horizontal="right"/>
      <protection/>
    </xf>
    <xf numFmtId="1" fontId="4" fillId="0" borderId="27" xfId="0" applyNumberFormat="1" applyFont="1" applyFill="1" applyBorder="1" applyAlignment="1" applyProtection="1">
      <alignment horizontal="right"/>
      <protection/>
    </xf>
    <xf numFmtId="0" fontId="4" fillId="0" borderId="50" xfId="0" applyFont="1" applyFill="1" applyBorder="1" applyAlignment="1" applyProtection="1">
      <alignment horizontal="right"/>
      <protection/>
    </xf>
    <xf numFmtId="0" fontId="3" fillId="0" borderId="14" xfId="0" applyFont="1" applyFill="1" applyBorder="1" applyAlignment="1" applyProtection="1">
      <alignment/>
      <protection/>
    </xf>
    <xf numFmtId="0" fontId="4" fillId="0" borderId="29" xfId="0" applyFont="1" applyBorder="1" applyAlignment="1" applyProtection="1">
      <alignment/>
      <protection/>
    </xf>
    <xf numFmtId="2" fontId="4" fillId="0" borderId="0" xfId="0" applyNumberFormat="1" applyFont="1" applyAlignment="1" applyProtection="1">
      <alignment/>
      <protection/>
    </xf>
    <xf numFmtId="1" fontId="4" fillId="0" borderId="29" xfId="0" applyNumberFormat="1" applyFont="1" applyBorder="1" applyAlignment="1" applyProtection="1">
      <alignment/>
      <protection/>
    </xf>
    <xf numFmtId="2" fontId="4" fillId="0" borderId="51" xfId="0" applyNumberFormat="1" applyFont="1" applyBorder="1" applyAlignment="1" applyProtection="1">
      <alignment/>
      <protection/>
    </xf>
    <xf numFmtId="0" fontId="4" fillId="33" borderId="27" xfId="0" applyFont="1" applyFill="1" applyBorder="1" applyAlignment="1" applyProtection="1">
      <alignment horizontal="right"/>
      <protection/>
    </xf>
    <xf numFmtId="0" fontId="4" fillId="33" borderId="28" xfId="0" applyFont="1" applyFill="1" applyBorder="1" applyAlignment="1" applyProtection="1">
      <alignment horizontal="left"/>
      <protection/>
    </xf>
    <xf numFmtId="2" fontId="4" fillId="0" borderId="29" xfId="0" applyNumberFormat="1" applyFont="1" applyBorder="1" applyAlignment="1" applyProtection="1">
      <alignment/>
      <protection/>
    </xf>
    <xf numFmtId="0" fontId="4" fillId="33" borderId="27" xfId="0" applyFont="1" applyFill="1" applyBorder="1" applyAlignment="1" applyProtection="1">
      <alignment horizontal="right"/>
      <protection/>
    </xf>
    <xf numFmtId="0" fontId="4" fillId="33" borderId="28" xfId="0" applyFont="1" applyFill="1" applyBorder="1" applyAlignment="1" applyProtection="1">
      <alignment horizontal="left"/>
      <protection/>
    </xf>
    <xf numFmtId="0" fontId="4" fillId="0" borderId="29" xfId="0" applyFont="1" applyFill="1" applyBorder="1" applyAlignment="1" applyProtection="1">
      <alignment horizontal="right"/>
      <protection/>
    </xf>
    <xf numFmtId="0" fontId="4" fillId="0" borderId="35" xfId="0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right"/>
      <protection/>
    </xf>
    <xf numFmtId="0" fontId="4" fillId="0" borderId="46" xfId="0" applyFont="1" applyFill="1" applyBorder="1" applyAlignment="1" applyProtection="1">
      <alignment horizontal="left"/>
      <protection/>
    </xf>
    <xf numFmtId="0" fontId="4" fillId="0" borderId="32" xfId="0" applyFont="1" applyFill="1" applyBorder="1" applyAlignment="1" applyProtection="1">
      <alignment horizontal="right"/>
      <protection/>
    </xf>
    <xf numFmtId="0" fontId="4" fillId="0" borderId="40" xfId="0" applyFont="1" applyFill="1" applyBorder="1" applyAlignment="1" applyProtection="1">
      <alignment horizontal="left"/>
      <protection/>
    </xf>
    <xf numFmtId="2" fontId="4" fillId="0" borderId="37" xfId="0" applyNumberFormat="1" applyFont="1" applyBorder="1" applyAlignment="1" applyProtection="1">
      <alignment/>
      <protection/>
    </xf>
    <xf numFmtId="0" fontId="4" fillId="0" borderId="37" xfId="0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right"/>
      <protection/>
    </xf>
    <xf numFmtId="2" fontId="4" fillId="0" borderId="53" xfId="0" applyNumberFormat="1" applyFont="1" applyBorder="1" applyAlignment="1" applyProtection="1">
      <alignment/>
      <protection/>
    </xf>
    <xf numFmtId="0" fontId="4" fillId="0" borderId="14" xfId="0" applyFont="1" applyFill="1" applyBorder="1" applyAlignment="1" applyProtection="1">
      <alignment horizontal="right"/>
      <protection/>
    </xf>
    <xf numFmtId="0" fontId="4" fillId="0" borderId="15" xfId="0" applyFont="1" applyFill="1" applyBorder="1" applyAlignment="1" applyProtection="1">
      <alignment horizontal="left"/>
      <protection/>
    </xf>
    <xf numFmtId="2" fontId="4" fillId="0" borderId="16" xfId="0" applyNumberFormat="1" applyFont="1" applyBorder="1" applyAlignment="1" applyProtection="1">
      <alignment/>
      <protection/>
    </xf>
    <xf numFmtId="0" fontId="4" fillId="0" borderId="16" xfId="0" applyFont="1" applyFill="1" applyBorder="1" applyAlignment="1" applyProtection="1">
      <alignment horizontal="right"/>
      <protection/>
    </xf>
    <xf numFmtId="0" fontId="4" fillId="0" borderId="26" xfId="0" applyFont="1" applyFill="1" applyBorder="1" applyAlignment="1" applyProtection="1">
      <alignment horizontal="right"/>
      <protection/>
    </xf>
    <xf numFmtId="2" fontId="4" fillId="0" borderId="54" xfId="0" applyNumberFormat="1" applyFont="1" applyBorder="1" applyAlignment="1" applyProtection="1">
      <alignment/>
      <protection/>
    </xf>
    <xf numFmtId="0" fontId="4" fillId="0" borderId="54" xfId="0" applyFont="1" applyFill="1" applyBorder="1" applyAlignment="1" applyProtection="1">
      <alignment horizontal="right"/>
      <protection/>
    </xf>
    <xf numFmtId="2" fontId="4" fillId="0" borderId="26" xfId="0" applyNumberFormat="1" applyFont="1" applyFill="1" applyBorder="1" applyAlignment="1" applyProtection="1">
      <alignment horizontal="right"/>
      <protection/>
    </xf>
    <xf numFmtId="2" fontId="4" fillId="0" borderId="23" xfId="0" applyNumberFormat="1" applyFont="1" applyFill="1" applyBorder="1" applyAlignment="1" applyProtection="1">
      <alignment horizontal="right"/>
      <protection/>
    </xf>
    <xf numFmtId="2" fontId="4" fillId="0" borderId="0" xfId="0" applyNumberFormat="1" applyFont="1" applyFill="1" applyBorder="1" applyAlignment="1" applyProtection="1">
      <alignment horizontal="right"/>
      <protection/>
    </xf>
    <xf numFmtId="0" fontId="3" fillId="33" borderId="14" xfId="0" applyFont="1" applyFill="1" applyBorder="1" applyAlignment="1" applyProtection="1">
      <alignment/>
      <protection/>
    </xf>
    <xf numFmtId="0" fontId="3" fillId="33" borderId="16" xfId="0" applyFont="1" applyFill="1" applyBorder="1" applyAlignment="1" applyProtection="1">
      <alignment/>
      <protection/>
    </xf>
    <xf numFmtId="3" fontId="3" fillId="33" borderId="16" xfId="0" applyNumberFormat="1" applyFont="1" applyFill="1" applyBorder="1" applyAlignment="1" applyProtection="1">
      <alignment/>
      <protection/>
    </xf>
    <xf numFmtId="0" fontId="4" fillId="34" borderId="20" xfId="0" applyFont="1" applyFill="1" applyBorder="1" applyAlignment="1" applyProtection="1">
      <alignment horizontal="right"/>
      <protection locked="0"/>
    </xf>
    <xf numFmtId="0" fontId="4" fillId="34" borderId="36" xfId="0" applyFont="1" applyFill="1" applyBorder="1" applyAlignment="1" applyProtection="1">
      <alignment horizontal="right"/>
      <protection locked="0"/>
    </xf>
    <xf numFmtId="0" fontId="4" fillId="0" borderId="31" xfId="0" applyFont="1" applyFill="1" applyBorder="1" applyAlignment="1" applyProtection="1">
      <alignment horizontal="left"/>
      <protection/>
    </xf>
    <xf numFmtId="0" fontId="3" fillId="0" borderId="17" xfId="0" applyFont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/>
      <protection/>
    </xf>
    <xf numFmtId="0" fontId="4" fillId="0" borderId="27" xfId="0" applyFont="1" applyFill="1" applyBorder="1" applyAlignment="1" applyProtection="1">
      <alignment/>
      <protection/>
    </xf>
    <xf numFmtId="3" fontId="4" fillId="0" borderId="23" xfId="0" applyNumberFormat="1" applyFont="1" applyFill="1" applyBorder="1" applyAlignment="1" applyProtection="1">
      <alignment horizontal="right"/>
      <protection/>
    </xf>
    <xf numFmtId="4" fontId="4" fillId="0" borderId="23" xfId="0" applyNumberFormat="1" applyFont="1" applyFill="1" applyBorder="1" applyAlignment="1" applyProtection="1">
      <alignment horizontal="right"/>
      <protection/>
    </xf>
    <xf numFmtId="0" fontId="3" fillId="0" borderId="22" xfId="0" applyFont="1" applyFill="1" applyBorder="1" applyAlignment="1" applyProtection="1">
      <alignment horizontal="left"/>
      <protection/>
    </xf>
    <xf numFmtId="0" fontId="3" fillId="0" borderId="19" xfId="0" applyFont="1" applyFill="1" applyBorder="1" applyAlignment="1" applyProtection="1">
      <alignment/>
      <protection/>
    </xf>
    <xf numFmtId="0" fontId="4" fillId="0" borderId="55" xfId="0" applyFont="1" applyFill="1" applyBorder="1" applyAlignment="1" applyProtection="1">
      <alignment/>
      <protection/>
    </xf>
    <xf numFmtId="0" fontId="4" fillId="0" borderId="20" xfId="0" applyFont="1" applyFill="1" applyBorder="1" applyAlignment="1" applyProtection="1">
      <alignment horizontal="left"/>
      <protection/>
    </xf>
    <xf numFmtId="0" fontId="3" fillId="0" borderId="22" xfId="0" applyFont="1" applyFill="1" applyBorder="1" applyAlignment="1" applyProtection="1">
      <alignment/>
      <protection/>
    </xf>
    <xf numFmtId="0" fontId="0" fillId="0" borderId="20" xfId="0" applyBorder="1" applyAlignment="1" applyProtection="1">
      <alignment horizontal="center"/>
      <protection/>
    </xf>
    <xf numFmtId="4" fontId="18" fillId="0" borderId="29" xfId="0" applyNumberFormat="1" applyFont="1" applyFill="1" applyBorder="1" applyAlignment="1" applyProtection="1">
      <alignment horizontal="right"/>
      <protection/>
    </xf>
    <xf numFmtId="4" fontId="18" fillId="0" borderId="29" xfId="0" applyNumberFormat="1" applyFont="1" applyFill="1" applyBorder="1" applyAlignment="1" applyProtection="1">
      <alignment horizontal="right"/>
      <protection/>
    </xf>
    <xf numFmtId="4" fontId="4" fillId="0" borderId="29" xfId="0" applyNumberFormat="1" applyFont="1" applyFill="1" applyBorder="1" applyAlignment="1" applyProtection="1">
      <alignment horizontal="right"/>
      <protection/>
    </xf>
    <xf numFmtId="4" fontId="4" fillId="0" borderId="33" xfId="0" applyNumberFormat="1" applyFont="1" applyFill="1" applyBorder="1" applyAlignment="1" applyProtection="1">
      <alignment horizontal="right"/>
      <protection/>
    </xf>
    <xf numFmtId="4" fontId="4" fillId="0" borderId="0" xfId="0" applyNumberFormat="1" applyFont="1" applyFill="1" applyBorder="1" applyAlignment="1" applyProtection="1">
      <alignment horizontal="right"/>
      <protection/>
    </xf>
    <xf numFmtId="4" fontId="4" fillId="0" borderId="56" xfId="0" applyNumberFormat="1" applyFont="1" applyFill="1" applyBorder="1" applyAlignment="1" applyProtection="1">
      <alignment horizontal="right"/>
      <protection/>
    </xf>
    <xf numFmtId="4" fontId="4" fillId="0" borderId="16" xfId="0" applyNumberFormat="1" applyFont="1" applyFill="1" applyBorder="1" applyAlignment="1" applyProtection="1">
      <alignment horizontal="right"/>
      <protection/>
    </xf>
    <xf numFmtId="4" fontId="4" fillId="0" borderId="17" xfId="0" applyNumberFormat="1" applyFont="1" applyFill="1" applyBorder="1" applyAlignment="1" applyProtection="1">
      <alignment horizontal="right"/>
      <protection/>
    </xf>
    <xf numFmtId="4" fontId="4" fillId="0" borderId="29" xfId="0" applyNumberFormat="1" applyFont="1" applyFill="1" applyBorder="1" applyAlignment="1" applyProtection="1">
      <alignment/>
      <protection/>
    </xf>
    <xf numFmtId="4" fontId="4" fillId="0" borderId="0" xfId="0" applyNumberFormat="1" applyFont="1" applyFill="1" applyBorder="1" applyAlignment="1" applyProtection="1">
      <alignment/>
      <protection/>
    </xf>
    <xf numFmtId="4" fontId="4" fillId="0" borderId="25" xfId="0" applyNumberFormat="1" applyFont="1" applyFill="1" applyBorder="1" applyAlignment="1" applyProtection="1">
      <alignment/>
      <protection/>
    </xf>
    <xf numFmtId="4" fontId="4" fillId="0" borderId="34" xfId="0" applyNumberFormat="1" applyFont="1" applyFill="1" applyBorder="1" applyAlignment="1" applyProtection="1">
      <alignment horizontal="right"/>
      <protection/>
    </xf>
    <xf numFmtId="4" fontId="3" fillId="0" borderId="56" xfId="0" applyNumberFormat="1" applyFont="1" applyFill="1" applyBorder="1" applyAlignment="1" applyProtection="1">
      <alignment/>
      <protection/>
    </xf>
    <xf numFmtId="4" fontId="4" fillId="0" borderId="33" xfId="0" applyNumberFormat="1" applyFont="1" applyBorder="1" applyAlignment="1" applyProtection="1">
      <alignment/>
      <protection/>
    </xf>
    <xf numFmtId="4" fontId="4" fillId="0" borderId="33" xfId="0" applyNumberFormat="1" applyFont="1" applyFill="1" applyBorder="1" applyAlignment="1" applyProtection="1">
      <alignment horizontal="right"/>
      <protection/>
    </xf>
    <xf numFmtId="4" fontId="4" fillId="0" borderId="57" xfId="0" applyNumberFormat="1" applyFont="1" applyFill="1" applyBorder="1" applyAlignment="1" applyProtection="1">
      <alignment horizontal="right"/>
      <protection/>
    </xf>
    <xf numFmtId="4" fontId="4" fillId="0" borderId="58" xfId="0" applyNumberFormat="1" applyFont="1" applyFill="1" applyBorder="1" applyAlignment="1" applyProtection="1">
      <alignment horizontal="right"/>
      <protection/>
    </xf>
    <xf numFmtId="4" fontId="4" fillId="0" borderId="56" xfId="0" applyNumberFormat="1" applyFont="1" applyFill="1" applyBorder="1" applyAlignment="1" applyProtection="1">
      <alignment horizontal="right"/>
      <protection/>
    </xf>
    <xf numFmtId="4" fontId="4" fillId="0" borderId="17" xfId="0" applyNumberFormat="1" applyFont="1" applyFill="1" applyBorder="1" applyAlignment="1" applyProtection="1">
      <alignment horizontal="right"/>
      <protection/>
    </xf>
    <xf numFmtId="4" fontId="4" fillId="0" borderId="59" xfId="0" applyNumberFormat="1" applyFont="1" applyFill="1" applyBorder="1" applyAlignment="1" applyProtection="1">
      <alignment horizontal="right"/>
      <protection/>
    </xf>
    <xf numFmtId="4" fontId="3" fillId="0" borderId="13" xfId="0" applyNumberFormat="1" applyFont="1" applyFill="1" applyBorder="1" applyAlignment="1" applyProtection="1">
      <alignment horizontal="right"/>
      <protection/>
    </xf>
    <xf numFmtId="4" fontId="3" fillId="33" borderId="17" xfId="0" applyNumberFormat="1" applyFont="1" applyFill="1" applyBorder="1" applyAlignment="1" applyProtection="1">
      <alignment horizontal="right"/>
      <protection/>
    </xf>
    <xf numFmtId="2" fontId="4" fillId="0" borderId="16" xfId="0" applyNumberFormat="1" applyFont="1" applyFill="1" applyBorder="1" applyAlignment="1" applyProtection="1">
      <alignment horizontal="right"/>
      <protection/>
    </xf>
    <xf numFmtId="2" fontId="4" fillId="0" borderId="29" xfId="0" applyNumberFormat="1" applyFont="1" applyFill="1" applyBorder="1" applyAlignment="1" applyProtection="1">
      <alignment horizontal="right"/>
      <protection/>
    </xf>
    <xf numFmtId="2" fontId="4" fillId="0" borderId="52" xfId="0" applyNumberFormat="1" applyFont="1" applyFill="1" applyBorder="1" applyAlignment="1" applyProtection="1">
      <alignment horizontal="right"/>
      <protection/>
    </xf>
    <xf numFmtId="2" fontId="4" fillId="0" borderId="37" xfId="0" applyNumberFormat="1" applyFont="1" applyFill="1" applyBorder="1" applyAlignment="1" applyProtection="1">
      <alignment horizontal="right"/>
      <protection/>
    </xf>
    <xf numFmtId="2" fontId="4" fillId="0" borderId="16" xfId="0" applyNumberFormat="1" applyFont="1" applyFill="1" applyBorder="1" applyAlignment="1" applyProtection="1">
      <alignment horizontal="right"/>
      <protection/>
    </xf>
    <xf numFmtId="2" fontId="4" fillId="0" borderId="54" xfId="0" applyNumberFormat="1" applyFont="1" applyFill="1" applyBorder="1" applyAlignment="1" applyProtection="1">
      <alignment horizontal="right"/>
      <protection/>
    </xf>
    <xf numFmtId="4" fontId="0" fillId="0" borderId="33" xfId="0" applyNumberFormat="1" applyBorder="1" applyAlignment="1" applyProtection="1">
      <alignment horizontal="right"/>
      <protection/>
    </xf>
    <xf numFmtId="4" fontId="4" fillId="0" borderId="34" xfId="0" applyNumberFormat="1" applyFont="1" applyFill="1" applyBorder="1" applyAlignment="1" applyProtection="1">
      <alignment horizontal="right"/>
      <protection/>
    </xf>
    <xf numFmtId="4" fontId="4" fillId="0" borderId="59" xfId="0" applyNumberFormat="1" applyFont="1" applyFill="1" applyBorder="1" applyAlignment="1" applyProtection="1">
      <alignment horizontal="right"/>
      <protection/>
    </xf>
    <xf numFmtId="3" fontId="4" fillId="0" borderId="0" xfId="0" applyNumberFormat="1" applyFont="1" applyFill="1" applyBorder="1" applyAlignment="1" applyProtection="1">
      <alignment horizontal="right"/>
      <protection/>
    </xf>
    <xf numFmtId="2" fontId="4" fillId="0" borderId="56" xfId="0" applyNumberFormat="1" applyFont="1" applyFill="1" applyBorder="1" applyAlignment="1" applyProtection="1">
      <alignment horizontal="right"/>
      <protection/>
    </xf>
    <xf numFmtId="2" fontId="4" fillId="0" borderId="17" xfId="0" applyNumberFormat="1" applyFont="1" applyFill="1" applyBorder="1" applyAlignment="1" applyProtection="1">
      <alignment horizontal="right"/>
      <protection/>
    </xf>
    <xf numFmtId="2" fontId="3" fillId="0" borderId="56" xfId="0" applyNumberFormat="1" applyFont="1" applyFill="1" applyBorder="1" applyAlignment="1" applyProtection="1">
      <alignment/>
      <protection/>
    </xf>
    <xf numFmtId="2" fontId="4" fillId="0" borderId="34" xfId="0" applyNumberFormat="1" applyFont="1" applyFill="1" applyBorder="1" applyAlignment="1" applyProtection="1">
      <alignment horizontal="right"/>
      <protection/>
    </xf>
    <xf numFmtId="2" fontId="4" fillId="0" borderId="33" xfId="0" applyNumberFormat="1" applyFont="1" applyFill="1" applyBorder="1" applyAlignment="1" applyProtection="1">
      <alignment horizontal="right"/>
      <protection/>
    </xf>
    <xf numFmtId="2" fontId="4" fillId="0" borderId="56" xfId="0" applyNumberFormat="1" applyFont="1" applyFill="1" applyBorder="1" applyAlignment="1" applyProtection="1">
      <alignment horizontal="right"/>
      <protection/>
    </xf>
    <xf numFmtId="2" fontId="4" fillId="0" borderId="33" xfId="0" applyNumberFormat="1" applyFont="1" applyFill="1" applyBorder="1" applyAlignment="1" applyProtection="1">
      <alignment horizontal="right"/>
      <protection/>
    </xf>
    <xf numFmtId="2" fontId="4" fillId="0" borderId="34" xfId="0" applyNumberFormat="1" applyFont="1" applyFill="1" applyBorder="1" applyAlignment="1" applyProtection="1">
      <alignment horizontal="right"/>
      <protection/>
    </xf>
    <xf numFmtId="2" fontId="4" fillId="0" borderId="59" xfId="0" applyNumberFormat="1" applyFont="1" applyFill="1" applyBorder="1" applyAlignment="1" applyProtection="1">
      <alignment horizontal="right"/>
      <protection/>
    </xf>
    <xf numFmtId="2" fontId="4" fillId="0" borderId="57" xfId="0" applyNumberFormat="1" applyFont="1" applyFill="1" applyBorder="1" applyAlignment="1" applyProtection="1">
      <alignment horizontal="right"/>
      <protection/>
    </xf>
    <xf numFmtId="2" fontId="4" fillId="0" borderId="58" xfId="0" applyNumberFormat="1" applyFont="1" applyFill="1" applyBorder="1" applyAlignment="1" applyProtection="1">
      <alignment horizontal="right"/>
      <protection/>
    </xf>
    <xf numFmtId="2" fontId="4" fillId="0" borderId="17" xfId="0" applyNumberFormat="1" applyFont="1" applyFill="1" applyBorder="1" applyAlignment="1" applyProtection="1">
      <alignment horizontal="right"/>
      <protection/>
    </xf>
    <xf numFmtId="2" fontId="4" fillId="0" borderId="59" xfId="0" applyNumberFormat="1" applyFont="1" applyFill="1" applyBorder="1" applyAlignment="1" applyProtection="1">
      <alignment horizontal="right"/>
      <protection/>
    </xf>
    <xf numFmtId="2" fontId="3" fillId="0" borderId="13" xfId="0" applyNumberFormat="1" applyFont="1" applyFill="1" applyBorder="1" applyAlignment="1" applyProtection="1">
      <alignment horizontal="right"/>
      <protection/>
    </xf>
    <xf numFmtId="2" fontId="3" fillId="33" borderId="17" xfId="0" applyNumberFormat="1" applyFont="1" applyFill="1" applyBorder="1" applyAlignment="1" applyProtection="1">
      <alignment horizontal="right"/>
      <protection/>
    </xf>
    <xf numFmtId="0" fontId="0" fillId="0" borderId="27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10" fillId="0" borderId="27" xfId="0" applyFont="1" applyFill="1" applyBorder="1" applyAlignment="1" applyProtection="1">
      <alignment/>
      <protection locked="0"/>
    </xf>
    <xf numFmtId="0" fontId="10" fillId="0" borderId="29" xfId="0" applyFont="1" applyFill="1" applyBorder="1" applyAlignment="1" applyProtection="1">
      <alignment/>
      <protection locked="0"/>
    </xf>
    <xf numFmtId="0" fontId="10" fillId="0" borderId="28" xfId="0" applyFont="1" applyFill="1" applyBorder="1" applyAlignment="1" applyProtection="1">
      <alignment/>
      <protection locked="0"/>
    </xf>
    <xf numFmtId="0" fontId="2" fillId="33" borderId="0" xfId="68" applyFont="1" applyFill="1" applyProtection="1">
      <alignment/>
      <protection/>
    </xf>
    <xf numFmtId="0" fontId="19" fillId="0" borderId="25" xfId="68" applyFont="1" applyFill="1" applyBorder="1" applyAlignment="1" applyProtection="1">
      <alignment/>
      <protection/>
    </xf>
    <xf numFmtId="0" fontId="20" fillId="0" borderId="25" xfId="68" applyFont="1" applyFill="1" applyBorder="1" applyAlignment="1" applyProtection="1">
      <alignment horizontal="right"/>
      <protection/>
    </xf>
    <xf numFmtId="0" fontId="20" fillId="0" borderId="25" xfId="68" applyFont="1" applyFill="1" applyBorder="1" applyAlignment="1" applyProtection="1">
      <alignment horizontal="center"/>
      <protection locked="0"/>
    </xf>
    <xf numFmtId="0" fontId="20" fillId="0" borderId="25" xfId="68" applyFont="1" applyFill="1" applyBorder="1" applyAlignment="1" applyProtection="1">
      <alignment/>
      <protection/>
    </xf>
    <xf numFmtId="0" fontId="21" fillId="0" borderId="0" xfId="68" applyFont="1" applyProtection="1">
      <alignment/>
      <protection/>
    </xf>
    <xf numFmtId="0" fontId="2" fillId="33" borderId="0" xfId="69" applyFont="1" applyFill="1" applyProtection="1">
      <alignment/>
      <protection/>
    </xf>
    <xf numFmtId="0" fontId="19" fillId="0" borderId="25" xfId="69" applyFont="1" applyFill="1" applyBorder="1" applyAlignment="1" applyProtection="1">
      <alignment/>
      <protection/>
    </xf>
    <xf numFmtId="0" fontId="20" fillId="0" borderId="25" xfId="69" applyFont="1" applyFill="1" applyBorder="1" applyAlignment="1" applyProtection="1">
      <alignment horizontal="right"/>
      <protection/>
    </xf>
    <xf numFmtId="0" fontId="20" fillId="0" borderId="25" xfId="69" applyFont="1" applyFill="1" applyBorder="1" applyAlignment="1" applyProtection="1">
      <alignment horizontal="center"/>
      <protection locked="0"/>
    </xf>
    <xf numFmtId="0" fontId="20" fillId="0" borderId="25" xfId="69" applyFont="1" applyFill="1" applyBorder="1" applyAlignment="1" applyProtection="1">
      <alignment/>
      <protection/>
    </xf>
    <xf numFmtId="0" fontId="21" fillId="0" borderId="0" xfId="69" applyFont="1" applyProtection="1">
      <alignment/>
      <protection/>
    </xf>
    <xf numFmtId="0" fontId="2" fillId="33" borderId="0" xfId="66" applyFont="1" applyFill="1" applyProtection="1">
      <alignment/>
      <protection/>
    </xf>
    <xf numFmtId="0" fontId="19" fillId="0" borderId="25" xfId="66" applyFont="1" applyFill="1" applyBorder="1" applyAlignment="1" applyProtection="1">
      <alignment/>
      <protection/>
    </xf>
    <xf numFmtId="0" fontId="20" fillId="0" borderId="25" xfId="66" applyFont="1" applyFill="1" applyBorder="1" applyAlignment="1" applyProtection="1">
      <alignment horizontal="right"/>
      <protection/>
    </xf>
    <xf numFmtId="0" fontId="20" fillId="0" borderId="25" xfId="66" applyFont="1" applyFill="1" applyBorder="1" applyAlignment="1" applyProtection="1">
      <alignment horizontal="center"/>
      <protection locked="0"/>
    </xf>
    <xf numFmtId="0" fontId="20" fillId="0" borderId="25" xfId="66" applyFont="1" applyFill="1" applyBorder="1" applyAlignment="1" applyProtection="1">
      <alignment/>
      <protection/>
    </xf>
    <xf numFmtId="2" fontId="4" fillId="35" borderId="29" xfId="0" applyNumberFormat="1" applyFont="1" applyFill="1" applyBorder="1" applyAlignment="1" applyProtection="1">
      <alignment horizontal="right"/>
      <protection locked="0"/>
    </xf>
    <xf numFmtId="9" fontId="4" fillId="35" borderId="20" xfId="0" applyNumberFormat="1" applyFont="1" applyFill="1" applyBorder="1" applyAlignment="1" applyProtection="1">
      <alignment/>
      <protection locked="0"/>
    </xf>
    <xf numFmtId="0" fontId="4" fillId="35" borderId="30" xfId="0" applyFont="1" applyFill="1" applyBorder="1" applyAlignment="1" applyProtection="1">
      <alignment/>
      <protection locked="0"/>
    </xf>
    <xf numFmtId="0" fontId="4" fillId="35" borderId="20" xfId="0" applyFont="1" applyFill="1" applyBorder="1" applyAlignment="1" applyProtection="1">
      <alignment/>
      <protection locked="0"/>
    </xf>
    <xf numFmtId="0" fontId="4" fillId="35" borderId="36" xfId="0" applyFont="1" applyFill="1" applyBorder="1" applyAlignment="1" applyProtection="1">
      <alignment/>
      <protection locked="0"/>
    </xf>
    <xf numFmtId="1" fontId="4" fillId="35" borderId="33" xfId="0" applyNumberFormat="1" applyFont="1" applyFill="1" applyBorder="1" applyAlignment="1" applyProtection="1">
      <alignment/>
      <protection locked="0"/>
    </xf>
    <xf numFmtId="3" fontId="4" fillId="35" borderId="56" xfId="0" applyNumberFormat="1" applyFont="1" applyFill="1" applyBorder="1" applyAlignment="1" applyProtection="1">
      <alignment/>
      <protection locked="0"/>
    </xf>
    <xf numFmtId="3" fontId="4" fillId="35" borderId="33" xfId="0" applyNumberFormat="1" applyFont="1" applyFill="1" applyBorder="1" applyAlignment="1" applyProtection="1">
      <alignment/>
      <protection locked="0"/>
    </xf>
    <xf numFmtId="1" fontId="4" fillId="35" borderId="56" xfId="0" applyNumberFormat="1" applyFont="1" applyFill="1" applyBorder="1" applyAlignment="1" applyProtection="1">
      <alignment/>
      <protection locked="0"/>
    </xf>
    <xf numFmtId="1" fontId="4" fillId="35" borderId="34" xfId="0" applyNumberFormat="1" applyFont="1" applyFill="1" applyBorder="1" applyAlignment="1" applyProtection="1">
      <alignment/>
      <protection locked="0"/>
    </xf>
    <xf numFmtId="4" fontId="4" fillId="35" borderId="29" xfId="0" applyNumberFormat="1" applyFont="1" applyFill="1" applyBorder="1" applyAlignment="1" applyProtection="1">
      <alignment horizontal="right"/>
      <protection locked="0"/>
    </xf>
    <xf numFmtId="4" fontId="4" fillId="35" borderId="0" xfId="0" applyNumberFormat="1" applyFont="1" applyFill="1" applyBorder="1" applyAlignment="1" applyProtection="1">
      <alignment horizontal="right"/>
      <protection locked="0"/>
    </xf>
    <xf numFmtId="2" fontId="4" fillId="35" borderId="25" xfId="0" applyNumberFormat="1" applyFont="1" applyFill="1" applyBorder="1" applyAlignment="1" applyProtection="1">
      <alignment horizontal="right"/>
      <protection locked="0"/>
    </xf>
    <xf numFmtId="0" fontId="4" fillId="35" borderId="24" xfId="0" applyFont="1" applyFill="1" applyBorder="1" applyAlignment="1" applyProtection="1">
      <alignment horizontal="right"/>
      <protection locked="0"/>
    </xf>
    <xf numFmtId="0" fontId="4" fillId="35" borderId="30" xfId="0" applyFont="1" applyFill="1" applyBorder="1" applyAlignment="1" applyProtection="1">
      <alignment/>
      <protection locked="0"/>
    </xf>
    <xf numFmtId="3" fontId="4" fillId="35" borderId="30" xfId="0" applyNumberFormat="1" applyFont="1" applyFill="1" applyBorder="1" applyAlignment="1" applyProtection="1">
      <alignment/>
      <protection locked="0"/>
    </xf>
    <xf numFmtId="0" fontId="4" fillId="35" borderId="20" xfId="0" applyFont="1" applyFill="1" applyBorder="1" applyAlignment="1" applyProtection="1">
      <alignment/>
      <protection locked="0"/>
    </xf>
    <xf numFmtId="0" fontId="4" fillId="35" borderId="36" xfId="0" applyFont="1" applyFill="1" applyBorder="1" applyAlignment="1" applyProtection="1">
      <alignment/>
      <protection locked="0"/>
    </xf>
    <xf numFmtId="0" fontId="4" fillId="35" borderId="29" xfId="0" applyFont="1" applyFill="1" applyBorder="1" applyAlignment="1" applyProtection="1">
      <alignment/>
      <protection locked="0"/>
    </xf>
    <xf numFmtId="0" fontId="4" fillId="35" borderId="29" xfId="0" applyFont="1" applyFill="1" applyBorder="1" applyAlignment="1" applyProtection="1">
      <alignment/>
      <protection locked="0"/>
    </xf>
    <xf numFmtId="4" fontId="4" fillId="35" borderId="30" xfId="0" applyNumberFormat="1" applyFont="1" applyFill="1" applyBorder="1" applyAlignment="1" applyProtection="1">
      <alignment/>
      <protection locked="0"/>
    </xf>
    <xf numFmtId="0" fontId="4" fillId="35" borderId="20" xfId="0" applyFont="1" applyFill="1" applyBorder="1" applyAlignment="1" applyProtection="1" quotePrefix="1">
      <alignment horizontal="right"/>
      <protection locked="0"/>
    </xf>
    <xf numFmtId="4" fontId="4" fillId="35" borderId="30" xfId="0" applyNumberFormat="1" applyFont="1" applyFill="1" applyBorder="1" applyAlignment="1" applyProtection="1">
      <alignment horizontal="right"/>
      <protection locked="0"/>
    </xf>
    <xf numFmtId="172" fontId="4" fillId="35" borderId="36" xfId="0" applyNumberFormat="1" applyFont="1" applyFill="1" applyBorder="1" applyAlignment="1" applyProtection="1">
      <alignment/>
      <protection locked="0"/>
    </xf>
    <xf numFmtId="0" fontId="4" fillId="35" borderId="23" xfId="0" applyFont="1" applyFill="1" applyBorder="1" applyAlignment="1" applyProtection="1">
      <alignment horizontal="right"/>
      <protection locked="0"/>
    </xf>
    <xf numFmtId="0" fontId="4" fillId="35" borderId="55" xfId="0" applyFont="1" applyFill="1" applyBorder="1" applyAlignment="1" applyProtection="1">
      <alignment/>
      <protection locked="0"/>
    </xf>
    <xf numFmtId="177" fontId="4" fillId="35" borderId="30" xfId="0" applyNumberFormat="1" applyFont="1" applyFill="1" applyBorder="1" applyAlignment="1" applyProtection="1">
      <alignment horizontal="right"/>
      <protection locked="0"/>
    </xf>
    <xf numFmtId="0" fontId="4" fillId="35" borderId="35" xfId="0" applyFont="1" applyFill="1" applyBorder="1" applyAlignment="1" applyProtection="1">
      <alignment horizontal="right"/>
      <protection locked="0"/>
    </xf>
    <xf numFmtId="3" fontId="4" fillId="35" borderId="30" xfId="0" applyNumberFormat="1" applyFont="1" applyFill="1" applyBorder="1" applyAlignment="1" applyProtection="1">
      <alignment horizontal="right"/>
      <protection locked="0"/>
    </xf>
    <xf numFmtId="0" fontId="4" fillId="35" borderId="23" xfId="0" applyFont="1" applyFill="1" applyBorder="1" applyAlignment="1" applyProtection="1">
      <alignment horizontal="right"/>
      <protection locked="0"/>
    </xf>
    <xf numFmtId="0" fontId="4" fillId="35" borderId="18" xfId="0" applyFont="1" applyFill="1" applyBorder="1" applyAlignment="1" applyProtection="1">
      <alignment horizontal="left"/>
      <protection locked="0"/>
    </xf>
    <xf numFmtId="2" fontId="4" fillId="35" borderId="54" xfId="0" applyNumberFormat="1" applyFont="1" applyFill="1" applyBorder="1" applyAlignment="1" applyProtection="1">
      <alignment/>
      <protection locked="0"/>
    </xf>
    <xf numFmtId="2" fontId="4" fillId="35" borderId="23" xfId="0" applyNumberFormat="1" applyFont="1" applyFill="1" applyBorder="1" applyAlignment="1" applyProtection="1">
      <alignment horizontal="right"/>
      <protection locked="0"/>
    </xf>
    <xf numFmtId="2" fontId="4" fillId="35" borderId="0" xfId="0" applyNumberFormat="1" applyFont="1" applyFill="1" applyAlignment="1" applyProtection="1">
      <alignment/>
      <protection locked="0"/>
    </xf>
    <xf numFmtId="2" fontId="4" fillId="35" borderId="27" xfId="0" applyNumberFormat="1" applyFont="1" applyFill="1" applyBorder="1" applyAlignment="1" applyProtection="1">
      <alignment horizontal="right"/>
      <protection locked="0"/>
    </xf>
    <xf numFmtId="2" fontId="4" fillId="35" borderId="33" xfId="0" applyNumberFormat="1" applyFont="1" applyFill="1" applyBorder="1" applyAlignment="1" applyProtection="1">
      <alignment/>
      <protection locked="0"/>
    </xf>
    <xf numFmtId="2" fontId="4" fillId="35" borderId="56" xfId="0" applyNumberFormat="1" applyFont="1" applyFill="1" applyBorder="1" applyAlignment="1" applyProtection="1">
      <alignment/>
      <protection locked="0"/>
    </xf>
    <xf numFmtId="2" fontId="4" fillId="35" borderId="34" xfId="0" applyNumberFormat="1" applyFont="1" applyFill="1" applyBorder="1" applyAlignment="1" applyProtection="1">
      <alignment/>
      <protection locked="0"/>
    </xf>
    <xf numFmtId="0" fontId="4" fillId="35" borderId="27" xfId="0" applyFont="1" applyFill="1" applyBorder="1" applyAlignment="1" applyProtection="1">
      <alignment/>
      <protection locked="0"/>
    </xf>
    <xf numFmtId="0" fontId="4" fillId="35" borderId="27" xfId="0" applyFont="1" applyFill="1" applyBorder="1" applyAlignment="1" applyProtection="1">
      <alignment/>
      <protection locked="0"/>
    </xf>
    <xf numFmtId="0" fontId="4" fillId="35" borderId="23" xfId="0" applyFont="1" applyFill="1" applyBorder="1" applyAlignment="1" applyProtection="1">
      <alignment/>
      <protection locked="0"/>
    </xf>
    <xf numFmtId="0" fontId="4" fillId="35" borderId="24" xfId="0" applyFont="1" applyFill="1" applyBorder="1" applyAlignment="1" applyProtection="1">
      <alignment/>
      <protection locked="0"/>
    </xf>
    <xf numFmtId="0" fontId="4" fillId="35" borderId="35" xfId="0" applyFont="1" applyFill="1" applyBorder="1" applyAlignment="1" applyProtection="1">
      <alignment/>
      <protection locked="0"/>
    </xf>
    <xf numFmtId="4" fontId="4" fillId="35" borderId="33" xfId="0" applyNumberFormat="1" applyFont="1" applyFill="1" applyBorder="1" applyAlignment="1" applyProtection="1">
      <alignment/>
      <protection locked="0"/>
    </xf>
    <xf numFmtId="4" fontId="4" fillId="35" borderId="56" xfId="0" applyNumberFormat="1" applyFont="1" applyFill="1" applyBorder="1" applyAlignment="1" applyProtection="1">
      <alignment/>
      <protection locked="0"/>
    </xf>
    <xf numFmtId="4" fontId="4" fillId="35" borderId="34" xfId="0" applyNumberFormat="1" applyFont="1" applyFill="1" applyBorder="1" applyAlignment="1" applyProtection="1">
      <alignment/>
      <protection locked="0"/>
    </xf>
    <xf numFmtId="0" fontId="11" fillId="33" borderId="24" xfId="0" applyFont="1" applyFill="1" applyBorder="1" applyAlignment="1" applyProtection="1">
      <alignment horizontal="left"/>
      <protection/>
    </xf>
    <xf numFmtId="0" fontId="11" fillId="33" borderId="25" xfId="0" applyFont="1" applyFill="1" applyBorder="1" applyAlignment="1" applyProtection="1">
      <alignment horizontal="left"/>
      <protection/>
    </xf>
    <xf numFmtId="0" fontId="12" fillId="33" borderId="25" xfId="0" applyFont="1" applyFill="1" applyBorder="1" applyAlignment="1" applyProtection="1">
      <alignment/>
      <protection/>
    </xf>
    <xf numFmtId="2" fontId="11" fillId="33" borderId="25" xfId="0" applyNumberFormat="1" applyFont="1" applyFill="1" applyBorder="1" applyAlignment="1" applyProtection="1">
      <alignment/>
      <protection/>
    </xf>
    <xf numFmtId="4" fontId="3" fillId="0" borderId="60" xfId="0" applyNumberFormat="1" applyFont="1" applyBorder="1" applyAlignment="1" applyProtection="1">
      <alignment/>
      <protection/>
    </xf>
    <xf numFmtId="4" fontId="3" fillId="33" borderId="61" xfId="0" applyNumberFormat="1" applyFont="1" applyFill="1" applyBorder="1" applyAlignment="1" applyProtection="1">
      <alignment horizontal="right"/>
      <protection/>
    </xf>
    <xf numFmtId="4" fontId="3" fillId="33" borderId="60" xfId="0" applyNumberFormat="1" applyFont="1" applyFill="1" applyBorder="1" applyAlignment="1" applyProtection="1">
      <alignment/>
      <protection/>
    </xf>
    <xf numFmtId="4" fontId="3" fillId="33" borderId="62" xfId="0" applyNumberFormat="1" applyFont="1" applyFill="1" applyBorder="1" applyAlignment="1" applyProtection="1">
      <alignment/>
      <protection/>
    </xf>
    <xf numFmtId="176" fontId="11" fillId="33" borderId="61" xfId="0" applyNumberFormat="1" applyFont="1" applyFill="1" applyBorder="1" applyAlignment="1" applyProtection="1">
      <alignment/>
      <protection/>
    </xf>
    <xf numFmtId="2" fontId="0" fillId="35" borderId="33" xfId="0" applyNumberFormat="1" applyFill="1" applyBorder="1" applyAlignment="1" applyProtection="1">
      <alignment horizontal="right"/>
      <protection locked="0"/>
    </xf>
    <xf numFmtId="2" fontId="4" fillId="35" borderId="33" xfId="0" applyNumberFormat="1" applyFont="1" applyFill="1" applyBorder="1" applyAlignment="1" applyProtection="1">
      <alignment horizontal="right"/>
      <protection locked="0"/>
    </xf>
    <xf numFmtId="2" fontId="4" fillId="35" borderId="34" xfId="0" applyNumberFormat="1" applyFont="1" applyFill="1" applyBorder="1" applyAlignment="1" applyProtection="1">
      <alignment horizontal="right"/>
      <protection locked="0"/>
    </xf>
    <xf numFmtId="2" fontId="4" fillId="35" borderId="59" xfId="0" applyNumberFormat="1" applyFont="1" applyFill="1" applyBorder="1" applyAlignment="1" applyProtection="1">
      <alignment horizontal="right"/>
      <protection locked="0"/>
    </xf>
    <xf numFmtId="4" fontId="4" fillId="0" borderId="17" xfId="0" applyNumberFormat="1" applyFont="1" applyFill="1" applyBorder="1" applyAlignment="1" applyProtection="1">
      <alignment horizontal="right"/>
      <protection locked="0"/>
    </xf>
    <xf numFmtId="4" fontId="4" fillId="0" borderId="29" xfId="0" applyNumberFormat="1" applyFont="1" applyFill="1" applyBorder="1" applyAlignment="1">
      <alignment/>
    </xf>
    <xf numFmtId="4" fontId="4" fillId="0" borderId="33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63" xfId="0" applyNumberFormat="1" applyFont="1" applyFill="1" applyBorder="1" applyAlignment="1">
      <alignment/>
    </xf>
    <xf numFmtId="4" fontId="4" fillId="0" borderId="12" xfId="0" applyNumberFormat="1" applyFont="1" applyFill="1" applyBorder="1" applyAlignment="1" applyProtection="1">
      <alignment horizontal="right"/>
      <protection/>
    </xf>
    <xf numFmtId="4" fontId="3" fillId="0" borderId="13" xfId="0" applyNumberFormat="1" applyFont="1" applyFill="1" applyBorder="1" applyAlignment="1" applyProtection="1">
      <alignment/>
      <protection/>
    </xf>
    <xf numFmtId="4" fontId="4" fillId="0" borderId="16" xfId="0" applyNumberFormat="1" applyFont="1" applyFill="1" applyBorder="1" applyAlignment="1" applyProtection="1">
      <alignment horizontal="right"/>
      <protection locked="0"/>
    </xf>
    <xf numFmtId="4" fontId="4" fillId="0" borderId="0" xfId="0" applyNumberFormat="1" applyFont="1" applyFill="1" applyBorder="1" applyAlignment="1" applyProtection="1">
      <alignment horizontal="right"/>
      <protection locked="0"/>
    </xf>
    <xf numFmtId="4" fontId="4" fillId="0" borderId="29" xfId="0" applyNumberFormat="1" applyFont="1" applyBorder="1" applyAlignment="1">
      <alignment/>
    </xf>
    <xf numFmtId="4" fontId="4" fillId="0" borderId="33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56" xfId="0" applyNumberFormat="1" applyFont="1" applyBorder="1" applyAlignment="1">
      <alignment/>
    </xf>
    <xf numFmtId="4" fontId="4" fillId="0" borderId="37" xfId="0" applyNumberFormat="1" applyFont="1" applyBorder="1" applyAlignment="1">
      <alignment/>
    </xf>
    <xf numFmtId="4" fontId="4" fillId="0" borderId="58" xfId="0" applyNumberFormat="1" applyFont="1" applyBorder="1" applyAlignment="1">
      <alignment/>
    </xf>
    <xf numFmtId="4" fontId="4" fillId="0" borderId="25" xfId="0" applyNumberFormat="1" applyFont="1" applyBorder="1" applyAlignment="1">
      <alignment/>
    </xf>
    <xf numFmtId="4" fontId="4" fillId="0" borderId="34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4" fontId="4" fillId="0" borderId="64" xfId="0" applyNumberFormat="1" applyFont="1" applyFill="1" applyBorder="1" applyAlignment="1">
      <alignment/>
    </xf>
    <xf numFmtId="4" fontId="4" fillId="0" borderId="54" xfId="0" applyNumberFormat="1" applyFont="1" applyFill="1" applyBorder="1" applyAlignment="1">
      <alignment/>
    </xf>
    <xf numFmtId="4" fontId="4" fillId="0" borderId="12" xfId="0" applyNumberFormat="1" applyFont="1" applyFill="1" applyBorder="1" applyAlignment="1" applyProtection="1">
      <alignment horizontal="right"/>
      <protection/>
    </xf>
    <xf numFmtId="4" fontId="4" fillId="0" borderId="25" xfId="0" applyNumberFormat="1" applyFont="1" applyFill="1" applyBorder="1" applyAlignment="1">
      <alignment/>
    </xf>
    <xf numFmtId="4" fontId="4" fillId="0" borderId="57" xfId="0" applyNumberFormat="1" applyFont="1" applyFill="1" applyBorder="1" applyAlignment="1" applyProtection="1">
      <alignment horizontal="right"/>
      <protection/>
    </xf>
    <xf numFmtId="4" fontId="4" fillId="0" borderId="37" xfId="0" applyNumberFormat="1" applyFont="1" applyFill="1" applyBorder="1" applyAlignment="1" applyProtection="1">
      <alignment horizontal="right"/>
      <protection locked="0"/>
    </xf>
    <xf numFmtId="4" fontId="4" fillId="0" borderId="58" xfId="0" applyNumberFormat="1" applyFont="1" applyFill="1" applyBorder="1" applyAlignment="1" applyProtection="1">
      <alignment horizontal="right"/>
      <protection locked="0"/>
    </xf>
    <xf numFmtId="4" fontId="10" fillId="0" borderId="25" xfId="0" applyNumberFormat="1" applyFont="1" applyFill="1" applyBorder="1" applyAlignment="1" applyProtection="1">
      <alignment horizontal="right"/>
      <protection locked="0"/>
    </xf>
    <xf numFmtId="4" fontId="10" fillId="0" borderId="34" xfId="0" applyNumberFormat="1" applyFont="1" applyFill="1" applyBorder="1" applyAlignment="1" applyProtection="1">
      <alignment horizontal="right"/>
      <protection locked="0"/>
    </xf>
    <xf numFmtId="4" fontId="4" fillId="0" borderId="54" xfId="0" applyNumberFormat="1" applyFont="1" applyFill="1" applyBorder="1" applyAlignment="1" applyProtection="1">
      <alignment horizontal="right"/>
      <protection locked="0"/>
    </xf>
    <xf numFmtId="4" fontId="4" fillId="0" borderId="52" xfId="0" applyNumberFormat="1" applyFont="1" applyFill="1" applyBorder="1" applyAlignment="1" applyProtection="1">
      <alignment horizontal="right"/>
      <protection locked="0"/>
    </xf>
    <xf numFmtId="4" fontId="4" fillId="0" borderId="57" xfId="0" applyNumberFormat="1" applyFont="1" applyFill="1" applyBorder="1" applyAlignment="1" applyProtection="1">
      <alignment horizontal="right"/>
      <protection locked="0"/>
    </xf>
    <xf numFmtId="4" fontId="4" fillId="0" borderId="56" xfId="0" applyNumberFormat="1" applyFont="1" applyFill="1" applyBorder="1" applyAlignment="1" applyProtection="1">
      <alignment horizontal="right"/>
      <protection locked="0"/>
    </xf>
    <xf numFmtId="4" fontId="4" fillId="0" borderId="59" xfId="0" applyNumberFormat="1" applyFont="1" applyFill="1" applyBorder="1" applyAlignment="1" applyProtection="1">
      <alignment horizontal="right"/>
      <protection locked="0"/>
    </xf>
    <xf numFmtId="4" fontId="4" fillId="0" borderId="65" xfId="0" applyNumberFormat="1" applyFont="1" applyFill="1" applyBorder="1" applyAlignment="1">
      <alignment horizontal="right"/>
    </xf>
    <xf numFmtId="4" fontId="4" fillId="33" borderId="65" xfId="0" applyNumberFormat="1" applyFont="1" applyFill="1" applyBorder="1" applyAlignment="1">
      <alignment horizontal="right"/>
    </xf>
    <xf numFmtId="4" fontId="4" fillId="0" borderId="66" xfId="0" applyNumberFormat="1" applyFont="1" applyFill="1" applyBorder="1" applyAlignment="1">
      <alignment horizontal="right"/>
    </xf>
    <xf numFmtId="4" fontId="4" fillId="33" borderId="66" xfId="0" applyNumberFormat="1" applyFont="1" applyFill="1" applyBorder="1" applyAlignment="1">
      <alignment horizontal="right"/>
    </xf>
    <xf numFmtId="4" fontId="4" fillId="0" borderId="61" xfId="0" applyNumberFormat="1" applyFont="1" applyFill="1" applyBorder="1" applyAlignment="1">
      <alignment horizontal="right"/>
    </xf>
    <xf numFmtId="4" fontId="4" fillId="33" borderId="61" xfId="0" applyNumberFormat="1" applyFont="1" applyFill="1" applyBorder="1" applyAlignment="1">
      <alignment horizontal="right"/>
    </xf>
    <xf numFmtId="4" fontId="3" fillId="0" borderId="60" xfId="0" applyNumberFormat="1" applyFont="1" applyBorder="1" applyAlignment="1">
      <alignment/>
    </xf>
    <xf numFmtId="4" fontId="3" fillId="33" borderId="16" xfId="0" applyNumberFormat="1" applyFont="1" applyFill="1" applyBorder="1" applyAlignment="1">
      <alignment/>
    </xf>
    <xf numFmtId="4" fontId="3" fillId="33" borderId="62" xfId="0" applyNumberFormat="1" applyFont="1" applyFill="1" applyBorder="1" applyAlignment="1">
      <alignment/>
    </xf>
    <xf numFmtId="176" fontId="11" fillId="33" borderId="61" xfId="0" applyNumberFormat="1" applyFont="1" applyFill="1" applyBorder="1" applyAlignment="1">
      <alignment/>
    </xf>
    <xf numFmtId="176" fontId="12" fillId="33" borderId="25" xfId="0" applyNumberFormat="1" applyFont="1" applyFill="1" applyBorder="1" applyAlignment="1">
      <alignment/>
    </xf>
    <xf numFmtId="176" fontId="11" fillId="33" borderId="25" xfId="0" applyNumberFormat="1" applyFont="1" applyFill="1" applyBorder="1" applyAlignment="1">
      <alignment/>
    </xf>
    <xf numFmtId="0" fontId="2" fillId="33" borderId="0" xfId="0" applyFont="1" applyFill="1" applyAlignment="1" applyProtection="1">
      <alignment/>
      <protection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23" fillId="33" borderId="25" xfId="0" applyFont="1" applyFill="1" applyBorder="1" applyAlignment="1" applyProtection="1">
      <alignment/>
      <protection/>
    </xf>
    <xf numFmtId="0" fontId="15" fillId="33" borderId="25" xfId="0" applyFont="1" applyFill="1" applyBorder="1" applyAlignment="1" applyProtection="1">
      <alignment/>
      <protection/>
    </xf>
    <xf numFmtId="0" fontId="24" fillId="33" borderId="25" xfId="0" applyFont="1" applyFill="1" applyBorder="1" applyAlignment="1" applyProtection="1">
      <alignment/>
      <protection/>
    </xf>
    <xf numFmtId="0" fontId="0" fillId="0" borderId="67" xfId="0" applyBorder="1" applyAlignment="1">
      <alignment/>
    </xf>
    <xf numFmtId="0" fontId="0" fillId="0" borderId="68" xfId="0" applyBorder="1" applyAlignment="1">
      <alignment horizontal="center"/>
    </xf>
    <xf numFmtId="0" fontId="0" fillId="0" borderId="69" xfId="0" applyBorder="1" applyAlignment="1">
      <alignment horizontal="center"/>
    </xf>
    <xf numFmtId="4" fontId="0" fillId="0" borderId="41" xfId="0" applyNumberFormat="1" applyBorder="1" applyAlignment="1">
      <alignment horizontal="center"/>
    </xf>
    <xf numFmtId="4" fontId="0" fillId="0" borderId="45" xfId="0" applyNumberFormat="1" applyBorder="1" applyAlignment="1">
      <alignment horizontal="center"/>
    </xf>
    <xf numFmtId="4" fontId="7" fillId="0" borderId="41" xfId="0" applyNumberFormat="1" applyFont="1" applyBorder="1" applyAlignment="1">
      <alignment horizontal="center"/>
    </xf>
    <xf numFmtId="4" fontId="7" fillId="0" borderId="45" xfId="0" applyNumberFormat="1" applyFont="1" applyBorder="1" applyAlignment="1">
      <alignment horizontal="center"/>
    </xf>
    <xf numFmtId="178" fontId="13" fillId="0" borderId="41" xfId="0" applyNumberFormat="1" applyFont="1" applyBorder="1" applyAlignment="1">
      <alignment horizontal="center"/>
    </xf>
    <xf numFmtId="178" fontId="13" fillId="0" borderId="45" xfId="0" applyNumberFormat="1" applyFont="1" applyBorder="1" applyAlignment="1">
      <alignment horizontal="center"/>
    </xf>
    <xf numFmtId="0" fontId="5" fillId="33" borderId="0" xfId="0" applyFont="1" applyFill="1" applyAlignment="1">
      <alignment/>
    </xf>
    <xf numFmtId="0" fontId="2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65" applyFo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5" fillId="0" borderId="0" xfId="0" applyFont="1" applyAlignment="1" applyProtection="1">
      <alignment/>
      <protection/>
    </xf>
    <xf numFmtId="0" fontId="0" fillId="0" borderId="0" xfId="67" applyFo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21" fillId="0" borderId="0" xfId="66" applyFont="1" applyFill="1" applyProtection="1">
      <alignment/>
      <protection/>
    </xf>
    <xf numFmtId="4" fontId="4" fillId="0" borderId="33" xfId="0" applyNumberFormat="1" applyFont="1" applyFill="1" applyBorder="1" applyAlignment="1" applyProtection="1">
      <alignment/>
      <protection/>
    </xf>
    <xf numFmtId="4" fontId="3" fillId="0" borderId="17" xfId="0" applyNumberFormat="1" applyFont="1" applyFill="1" applyBorder="1" applyAlignment="1" applyProtection="1">
      <alignment horizontal="right"/>
      <protection/>
    </xf>
    <xf numFmtId="0" fontId="3" fillId="0" borderId="17" xfId="0" applyFont="1" applyFill="1" applyBorder="1" applyAlignment="1" applyProtection="1">
      <alignment horizontal="center"/>
      <protection/>
    </xf>
    <xf numFmtId="4" fontId="0" fillId="0" borderId="33" xfId="0" applyNumberFormat="1" applyFill="1" applyBorder="1" applyAlignment="1" applyProtection="1">
      <alignment horizontal="right"/>
      <protection/>
    </xf>
    <xf numFmtId="4" fontId="3" fillId="0" borderId="60" xfId="0" applyNumberFormat="1" applyFont="1" applyFill="1" applyBorder="1" applyAlignment="1" applyProtection="1">
      <alignment/>
      <protection/>
    </xf>
    <xf numFmtId="4" fontId="3" fillId="0" borderId="61" xfId="0" applyNumberFormat="1" applyFont="1" applyFill="1" applyBorder="1" applyAlignment="1" applyProtection="1">
      <alignment horizontal="right"/>
      <protection/>
    </xf>
    <xf numFmtId="3" fontId="3" fillId="0" borderId="16" xfId="0" applyNumberFormat="1" applyFont="1" applyFill="1" applyBorder="1" applyAlignment="1" applyProtection="1">
      <alignment/>
      <protection/>
    </xf>
    <xf numFmtId="4" fontId="3" fillId="0" borderId="62" xfId="0" applyNumberFormat="1" applyFont="1" applyFill="1" applyBorder="1" applyAlignment="1" applyProtection="1">
      <alignment/>
      <protection/>
    </xf>
    <xf numFmtId="0" fontId="12" fillId="0" borderId="25" xfId="0" applyFont="1" applyFill="1" applyBorder="1" applyAlignment="1" applyProtection="1">
      <alignment/>
      <protection/>
    </xf>
    <xf numFmtId="2" fontId="11" fillId="0" borderId="25" xfId="0" applyNumberFormat="1" applyFont="1" applyFill="1" applyBorder="1" applyAlignment="1" applyProtection="1">
      <alignment/>
      <protection/>
    </xf>
    <xf numFmtId="176" fontId="11" fillId="0" borderId="61" xfId="0" applyNumberFormat="1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" fillId="0" borderId="14" xfId="0" applyFont="1" applyBorder="1" applyAlignment="1" applyProtection="1">
      <alignment horizontal="left"/>
      <protection/>
    </xf>
    <xf numFmtId="0" fontId="3" fillId="0" borderId="16" xfId="0" applyFont="1" applyBorder="1" applyAlignment="1" applyProtection="1">
      <alignment horizontal="left"/>
      <protection/>
    </xf>
    <xf numFmtId="0" fontId="3" fillId="0" borderId="15" xfId="0" applyFont="1" applyBorder="1" applyAlignment="1" applyProtection="1">
      <alignment horizontal="left"/>
      <protection/>
    </xf>
    <xf numFmtId="0" fontId="10" fillId="35" borderId="27" xfId="0" applyFont="1" applyFill="1" applyBorder="1" applyAlignment="1" applyProtection="1">
      <alignment horizontal="left"/>
      <protection locked="0"/>
    </xf>
    <xf numFmtId="0" fontId="10" fillId="35" borderId="29" xfId="0" applyFont="1" applyFill="1" applyBorder="1" applyAlignment="1" applyProtection="1">
      <alignment horizontal="left"/>
      <protection locked="0"/>
    </xf>
    <xf numFmtId="0" fontId="10" fillId="35" borderId="28" xfId="0" applyFont="1" applyFill="1" applyBorder="1" applyAlignment="1" applyProtection="1">
      <alignment horizontal="left"/>
      <protection locked="0"/>
    </xf>
    <xf numFmtId="0" fontId="10" fillId="33" borderId="24" xfId="0" applyFont="1" applyFill="1" applyBorder="1" applyAlignment="1" applyProtection="1">
      <alignment horizontal="left"/>
      <protection/>
    </xf>
    <xf numFmtId="0" fontId="10" fillId="33" borderId="25" xfId="0" applyFont="1" applyFill="1" applyBorder="1" applyAlignment="1" applyProtection="1">
      <alignment horizontal="left"/>
      <protection/>
    </xf>
    <xf numFmtId="0" fontId="10" fillId="33" borderId="21" xfId="0" applyFont="1" applyFill="1" applyBorder="1" applyAlignment="1" applyProtection="1">
      <alignment horizontal="left"/>
      <protection/>
    </xf>
    <xf numFmtId="0" fontId="20" fillId="0" borderId="25" xfId="68" applyFont="1" applyFill="1" applyBorder="1" applyAlignment="1" applyProtection="1">
      <alignment horizontal="center"/>
      <protection/>
    </xf>
    <xf numFmtId="0" fontId="9" fillId="33" borderId="10" xfId="0" applyFont="1" applyFill="1" applyBorder="1" applyAlignment="1" applyProtection="1">
      <alignment horizontal="left"/>
      <protection/>
    </xf>
    <xf numFmtId="0" fontId="9" fillId="33" borderId="12" xfId="0" applyFont="1" applyFill="1" applyBorder="1" applyAlignment="1" applyProtection="1">
      <alignment horizontal="left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0" fontId="3" fillId="0" borderId="29" xfId="0" applyFont="1" applyBorder="1" applyAlignment="1" applyProtection="1">
      <alignment horizontal="center"/>
      <protection/>
    </xf>
    <xf numFmtId="0" fontId="3" fillId="0" borderId="28" xfId="0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1" xfId="0" applyFont="1" applyBorder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3" fillId="33" borderId="12" xfId="0" applyFont="1" applyFill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22" xfId="0" applyFont="1" applyBorder="1" applyAlignment="1" applyProtection="1">
      <alignment horizontal="left"/>
      <protection/>
    </xf>
    <xf numFmtId="0" fontId="3" fillId="0" borderId="70" xfId="0" applyFont="1" applyBorder="1" applyAlignment="1" applyProtection="1">
      <alignment horizontal="left"/>
      <protection/>
    </xf>
    <xf numFmtId="0" fontId="3" fillId="0" borderId="30" xfId="0" applyFont="1" applyFill="1" applyBorder="1" applyAlignment="1" applyProtection="1">
      <alignment horizontal="center"/>
      <protection/>
    </xf>
    <xf numFmtId="0" fontId="3" fillId="0" borderId="71" xfId="0" applyFont="1" applyFill="1" applyBorder="1" applyAlignment="1" applyProtection="1">
      <alignment horizontal="center"/>
      <protection/>
    </xf>
    <xf numFmtId="0" fontId="20" fillId="0" borderId="25" xfId="66" applyFont="1" applyFill="1" applyBorder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 horizontal="left"/>
      <protection/>
    </xf>
    <xf numFmtId="0" fontId="3" fillId="33" borderId="12" xfId="0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 horizontal="center"/>
      <protection/>
    </xf>
    <xf numFmtId="0" fontId="3" fillId="0" borderId="70" xfId="0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horizontal="center"/>
      <protection/>
    </xf>
    <xf numFmtId="0" fontId="3" fillId="0" borderId="19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10" fillId="33" borderId="36" xfId="0" applyFont="1" applyFill="1" applyBorder="1" applyAlignment="1" applyProtection="1">
      <alignment horizontal="left"/>
      <protection/>
    </xf>
    <xf numFmtId="0" fontId="10" fillId="33" borderId="72" xfId="0" applyFont="1" applyFill="1" applyBorder="1" applyAlignment="1" applyProtection="1">
      <alignment horizontal="left"/>
      <protection/>
    </xf>
    <xf numFmtId="0" fontId="11" fillId="33" borderId="24" xfId="0" applyFont="1" applyFill="1" applyBorder="1" applyAlignment="1" applyProtection="1">
      <alignment horizontal="left"/>
      <protection/>
    </xf>
    <xf numFmtId="0" fontId="11" fillId="33" borderId="25" xfId="0" applyFont="1" applyFill="1" applyBorder="1" applyAlignment="1" applyProtection="1">
      <alignment horizontal="left"/>
      <protection/>
    </xf>
    <xf numFmtId="0" fontId="9" fillId="33" borderId="19" xfId="0" applyFont="1" applyFill="1" applyBorder="1" applyAlignment="1" applyProtection="1">
      <alignment horizontal="left"/>
      <protection/>
    </xf>
    <xf numFmtId="0" fontId="3" fillId="0" borderId="36" xfId="0" applyFont="1" applyFill="1" applyBorder="1" applyAlignment="1" applyProtection="1">
      <alignment horizontal="center"/>
      <protection/>
    </xf>
    <xf numFmtId="0" fontId="3" fillId="0" borderId="72" xfId="0" applyFont="1" applyFill="1" applyBorder="1" applyAlignment="1" applyProtection="1">
      <alignment horizontal="center"/>
      <protection/>
    </xf>
    <xf numFmtId="0" fontId="20" fillId="0" borderId="25" xfId="69" applyFont="1" applyFill="1" applyBorder="1" applyAlignment="1" applyProtection="1">
      <alignment horizontal="center"/>
      <protection/>
    </xf>
    <xf numFmtId="0" fontId="10" fillId="35" borderId="30" xfId="0" applyFont="1" applyFill="1" applyBorder="1" applyAlignment="1" applyProtection="1">
      <alignment horizontal="left"/>
      <protection locked="0"/>
    </xf>
    <xf numFmtId="0" fontId="10" fillId="35" borderId="71" xfId="0" applyFont="1" applyFill="1" applyBorder="1" applyAlignment="1" applyProtection="1">
      <alignment horizontal="left"/>
      <protection locked="0"/>
    </xf>
    <xf numFmtId="0" fontId="10" fillId="33" borderId="30" xfId="0" applyFont="1" applyFill="1" applyBorder="1" applyAlignment="1">
      <alignment horizontal="left"/>
    </xf>
    <xf numFmtId="0" fontId="10" fillId="33" borderId="27" xfId="0" applyFont="1" applyFill="1" applyBorder="1" applyAlignment="1">
      <alignment horizontal="left"/>
    </xf>
    <xf numFmtId="4" fontId="3" fillId="0" borderId="30" xfId="0" applyNumberFormat="1" applyFont="1" applyBorder="1" applyAlignment="1">
      <alignment horizontal="center"/>
    </xf>
    <xf numFmtId="4" fontId="3" fillId="0" borderId="27" xfId="0" applyNumberFormat="1" applyFont="1" applyBorder="1" applyAlignment="1">
      <alignment horizontal="center"/>
    </xf>
    <xf numFmtId="0" fontId="3" fillId="0" borderId="1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10" fillId="33" borderId="39" xfId="0" applyFont="1" applyFill="1" applyBorder="1" applyAlignment="1">
      <alignment horizontal="left"/>
    </xf>
    <xf numFmtId="0" fontId="10" fillId="33" borderId="26" xfId="0" applyFont="1" applyFill="1" applyBorder="1" applyAlignment="1">
      <alignment horizontal="left"/>
    </xf>
    <xf numFmtId="4" fontId="3" fillId="33" borderId="30" xfId="0" applyNumberFormat="1" applyFont="1" applyFill="1" applyBorder="1" applyAlignment="1">
      <alignment horizontal="center"/>
    </xf>
    <xf numFmtId="4" fontId="3" fillId="33" borderId="27" xfId="0" applyNumberFormat="1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1" fillId="33" borderId="24" xfId="0" applyFont="1" applyFill="1" applyBorder="1" applyAlignment="1">
      <alignment horizontal="left"/>
    </xf>
    <xf numFmtId="0" fontId="11" fillId="33" borderId="25" xfId="0" applyFont="1" applyFill="1" applyBorder="1" applyAlignment="1">
      <alignment horizontal="left"/>
    </xf>
    <xf numFmtId="0" fontId="9" fillId="33" borderId="19" xfId="0" applyFont="1" applyFill="1" applyBorder="1" applyAlignment="1">
      <alignment horizontal="left"/>
    </xf>
    <xf numFmtId="0" fontId="9" fillId="33" borderId="10" xfId="0" applyFont="1" applyFill="1" applyBorder="1" applyAlignment="1">
      <alignment horizontal="left"/>
    </xf>
    <xf numFmtId="4" fontId="3" fillId="33" borderId="19" xfId="0" applyNumberFormat="1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 horizontal="center"/>
    </xf>
    <xf numFmtId="4" fontId="3" fillId="0" borderId="36" xfId="0" applyNumberFormat="1" applyFont="1" applyBorder="1" applyAlignment="1">
      <alignment horizontal="center"/>
    </xf>
    <xf numFmtId="4" fontId="3" fillId="0" borderId="24" xfId="0" applyNumberFormat="1" applyFont="1" applyBorder="1" applyAlignment="1">
      <alignment horizontal="center"/>
    </xf>
    <xf numFmtId="172" fontId="23" fillId="33" borderId="25" xfId="0" applyNumberFormat="1" applyFont="1" applyFill="1" applyBorder="1" applyAlignment="1" applyProtection="1">
      <alignment horizontal="right"/>
      <protection/>
    </xf>
    <xf numFmtId="4" fontId="4" fillId="33" borderId="10" xfId="0" applyNumberFormat="1" applyFont="1" applyFill="1" applyBorder="1" applyAlignment="1" applyProtection="1">
      <alignment horizontal="center"/>
      <protection/>
    </xf>
    <xf numFmtId="4" fontId="4" fillId="33" borderId="12" xfId="0" applyNumberFormat="1" applyFont="1" applyFill="1" applyBorder="1" applyAlignment="1" applyProtection="1">
      <alignment horizontal="center"/>
      <protection/>
    </xf>
    <xf numFmtId="4" fontId="3" fillId="0" borderId="39" xfId="0" applyNumberFormat="1" applyFont="1" applyBorder="1" applyAlignment="1">
      <alignment horizontal="center"/>
    </xf>
    <xf numFmtId="4" fontId="3" fillId="0" borderId="26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7" fillId="0" borderId="73" xfId="0" applyFont="1" applyBorder="1" applyAlignment="1">
      <alignment horizontal="center"/>
    </xf>
    <xf numFmtId="0" fontId="7" fillId="0" borderId="74" xfId="0" applyFont="1" applyBorder="1" applyAlignment="1">
      <alignment horizontal="center"/>
    </xf>
    <xf numFmtId="0" fontId="7" fillId="0" borderId="75" xfId="0" applyFont="1" applyBorder="1" applyAlignment="1">
      <alignment horizontal="center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13" xfId="58"/>
    <cellStyle name="Normal 14" xfId="59"/>
    <cellStyle name="Normal 15" xfId="60"/>
    <cellStyle name="Normal 16" xfId="61"/>
    <cellStyle name="Normal 17" xfId="62"/>
    <cellStyle name="Normal 18" xfId="63"/>
    <cellStyle name="Normal 19" xfId="64"/>
    <cellStyle name="Normal 2" xfId="65"/>
    <cellStyle name="Normal 20" xfId="66"/>
    <cellStyle name="Normal 3" xfId="67"/>
    <cellStyle name="Normal 4" xfId="68"/>
    <cellStyle name="Normal 5" xfId="69"/>
    <cellStyle name="Normal 6" xfId="70"/>
    <cellStyle name="Normal 7" xfId="71"/>
    <cellStyle name="Normal 8" xfId="72"/>
    <cellStyle name="Normal 9" xfId="73"/>
    <cellStyle name="Note" xfId="74"/>
    <cellStyle name="Output" xfId="75"/>
    <cellStyle name="Percent" xfId="76"/>
    <cellStyle name="Title" xfId="77"/>
    <cellStyle name="Total" xfId="78"/>
    <cellStyle name="Warning Tex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1114425</xdr:colOff>
      <xdr:row>67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5991225" cy="10877550"/>
        </a:xfrm>
        <a:prstGeom prst="rect">
          <a:avLst/>
        </a:prstGeom>
        <a:solidFill>
          <a:srgbClr val="FFFFFF"/>
        </a:solidFill>
        <a:ln w="9525" cmpd="sng">
          <a:solidFill>
            <a:srgbClr val="CCCCFF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800000"/>
              </a:solidFill>
              <a:latin typeface="Calibri"/>
              <a:ea typeface="Calibri"/>
              <a:cs typeface="Calibri"/>
            </a:rPr>
            <a:t>KASUTAMISE ÕPETUS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Tabeltöötluspaketi Excel rakendus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SUVINISU - KATTETULU ARVESTUS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on mõeldud töövahendina põllumajandustootjatele ja konsulentidele.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Kattetulu arvestusmetoodika tundmine on abiks sissetulekute ja kulutuste planeerimisel ning aitab meeles pidada, milliste kulutustega peab kindlasti arvestama antud taimekasvatuskultuuri viljelemisel.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Lisainformatsiooni kattetulu arvestamise metoodika kohta võib leida Jäneda Õppe- ja Nõuandekeskuses ja Maamajanduse Infokeskuses välja antud trükistes “Kattetulu arvestused taime- ja loomakasvatuses“ (1995-2008). 2009, 2010 ja 2011. aasta väljaanded on elektroonilised ja need leiate aadressilt </a:t>
          </a:r>
          <a:r>
            <a:rPr lang="en-US" cap="none" sz="1100" b="0" i="1" u="sng" baseline="0">
              <a:solidFill>
                <a:srgbClr val="0000FF"/>
              </a:solidFill>
              <a:latin typeface="Calibri"/>
              <a:ea typeface="Calibri"/>
              <a:cs typeface="Calibri"/>
            </a:rPr>
            <a:t>http://www.maainfo.ee/index.php?page=3512</a:t>
          </a:r>
          <a:r>
            <a:rPr lang="en-US" cap="none" sz="1100" b="0" i="1" u="sng" baseline="0">
              <a:solidFill>
                <a:srgbClr val="3366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SUVINISU - KATTETULU ARVESTUS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on koostatud Exceli tööraamatuna, mistõttu on soovitav omada veidi algteadmisi Exeliga töötamisest.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Töölehed: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Tööleht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“suvinisu”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annab lühiülevaate antud kultuuri sissetulekute ja kulude planeerimisest.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Töölehed "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3,0 t/ha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"; "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4,5 t/ha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 ja "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6,0 t/ha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 on arvestuste tegemiseks kolmel erineval saagitasemel, lisatud on näidisarvestused 2011. aasta kohta.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Tööleht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"võrdlustabel"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võimaldab võrrelda sissetulekuid ja väljaminekuid suvinisu kasvatamise kolmel erineval saagitasemel.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Tööleht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"koond"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lühikokkuvõte kolme erineva saagitaseme arvestustest.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 Töölehed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"võrdlustabel"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ja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"koond"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täituvad automaatselt, kui eelnevalt on täidetud töölehed 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"3,0 t/ha"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;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"4,5 t/ha"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ja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"6,0 t/ha"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Näidisarvestus on analoogne elektroonilisest väljaandest "Kattetulu arvestused taime- ja loomakasvatuses 2011", kusjuures need ei ole agronoomilised soovitused, vaid üks näide võimalikest lahendustest.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Töö järjekord: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Sinised ja kollased väljad on mõeldud täitmiseks, ülejäänud väljad on seotud valemitega ja kaitse all.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Märgi kultuuri keskmine saagitase (t/ha).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Märgi realiseerimise hind (€/t), erinevatel saagitasemetel on soovitav realiseerimisehind jätta samaks.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Põhu toodangu juures märgi, kui suures ulatuses põhk keskmiselt koristatakse. Kui kogu põhk koristatakse põllult ära, siis märgi 100%, kui kõik küntakse mulda, siis 0%.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Planeeri põhu realiseerimise hind (€/t).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 Märgi toetused, mida on võimalik ha-kohta taotleda ja toetuse määr (€/ha).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 Märgi seemne külvisenorm (kg/ha) ja hind (€kg).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7. Märgi kasutatava väetise nimetus.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8. Lihtväetise kasutamise puhul märgi kollastele väljadele toimained "N", "P" või "K", ainult siis arvestab "kalkulaator" lihtväetise toimaine hinna õigesti.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9. Märgi lihtväetise ühe tonni maksumus (€/t) ja põhitoitelemendi  sisaldus (%).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10. Märgi lihtväetise füüsiline kogus (kg/ha), mida antud saagitasemel kasutatakse.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11. Kompleksväetiste puhul märgi hind (€/t) ja põhitoitelementide sisaldus (%) vastavasse lahtrisse.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12. Märgi taimekaitsevahendi nimetus vastavatesse kohtadesse (herbitsiid, fungitsiid, insektitsiid, retardant).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13. Märgi taimekaitsevahendite hind (€/l; €/kg) ja norm hektari kohta.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14. Märgi taimekaitsevahendite kasutamise kordade arv ühe hektari kohta. Kuna taimekaitsevahendite kasutamine aastate ja põldude lõikes on erinev, siis võib arvutustes kasutada murdarve.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15. Põhu pakkimiseks vajaminev võrgu kogus sõltub hektarilt kogutava põhu kogusest ja pallide suurusest.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16. Märgi põhu pakkimise võrgu hind (€/ tonni põhu kohta).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17. Märgi masinatööde maksumus ühe hektari kohta.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Masinatööde kulusid võib arvutada EMVI-s koostatud algoritmide abil, mis asuvad aadressil </a:t>
          </a:r>
          <a:r>
            <a:rPr lang="en-US" cap="none" sz="1100" b="0" i="1" u="sng" baseline="0">
              <a:solidFill>
                <a:srgbClr val="0000FF"/>
              </a:solidFill>
              <a:latin typeface="Calibri"/>
              <a:ea typeface="Calibri"/>
              <a:cs typeface="Calibri"/>
            </a:rPr>
            <a:t>http://www.eria.ee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9525</xdr:colOff>
      <xdr:row>67</xdr:row>
      <xdr:rowOff>19050</xdr:rowOff>
    </xdr:from>
    <xdr:to>
      <xdr:col>8</xdr:col>
      <xdr:colOff>1114425</xdr:colOff>
      <xdr:row>121</xdr:row>
      <xdr:rowOff>142875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525" y="10868025"/>
          <a:ext cx="5981700" cy="8867775"/>
        </a:xfrm>
        <a:prstGeom prst="rect">
          <a:avLst/>
        </a:prstGeom>
        <a:solidFill>
          <a:srgbClr val="FFFFFF"/>
        </a:solidFill>
        <a:ln w="9525" cmpd="sng">
          <a:solidFill>
            <a:srgbClr val="CCCC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Töötamine: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NB!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Informatsiooni sisestamine on võimalik ainult värviliselt märgitud väljadel, ülejäänud ala on kaitstud tabelites sisalduvate valemite rikkumise tõkestamiseks.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Töö käigus võib siiski ette tulla olukordi, kus oleks vaja valemit redigeerida või mittevajalikke ridu varjata, kaitstud pesasse midagi kirjutada jne. Kaitse eemaldamiseks valige korraldus 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Unprotect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Sheet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tehke ettevaatlikult korrigeerimised ja valige korraldus 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Protect Sheet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Ekraanile ilmuvale küsimusele märksõna kohta on soovitav vastata 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OK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Salvestamine: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Töö käigus salvestage regulaarselt tabelis tehtud muudatused. Kui tööfailile on uus nimi korraldusega 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Save As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juba antud, siis edaspidi kasutage nupureal asuvat nuppu 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Save.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Printimine: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Enne tabeli printimist kontrollige prindi eelvaatamise abil, kas lehekülje välimus on rahuldav. Selleks valige korraldus 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Print Preview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Kuva suurendamiseks võib kasutada nuppu 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Zoom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Kui paigutus jätab soovida, võib kasutada nuppe 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Margins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või 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Setup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Printimiseks klõpsake nupul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Print,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akna sulgemiseks ilma printimata, 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Close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Enne printimist on otstarbekas mittevajalikud väljad varjata. Selleks valige vastavad read või veerud ja andke menüüst 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Format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valikule vastav 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Column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või 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Row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ning edasi korraldus 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Hide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Varjatud read või veerud toob nähtavale sama alammenüü korraldus 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Unhide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Neid operatsioone on võimalik teha alles pärast kaitse mahavõtmist.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600075</xdr:colOff>
      <xdr:row>42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8524875" cy="6819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Näide 2011. aasta andmetel
</a:t>
          </a:r>
          <a:r>
            <a:rPr lang="en-US" cap="none" sz="11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SUVINISU - kattetulu arvestus 1 ha kohta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Saagitasemed: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3,0 t/ha; 4,5 t/ha; 6,0 t/ha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Toodang: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VILI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Kogused vastavalt saagikusele, keskmine hind  185 €/t (toidunisu).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PÕHK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Arvestatakse ainult siis, kui põhku kasutatakse müügiks või ettevõttesiseseks tarbimiseks (söödaks).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Koguse arvestamiseks koefitsient  1,6. Antud näites koristatakse ainult 55% põhust.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TOETUSED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Näites on lisatud ühtne pindalatoetus 90 €/ha.  Kui ettevõtja saab lisaks veel muid toetusi, mida on võimalik antud kultuuriga seostada  (põllumajanduskultuuri täiendav otsetoetus, põllumajanduslik keskkonnatoetus, ebasoodsamate piirkondade toetus jne), tuleks ka need juurde arvestada.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Muutuvkulud: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VÄETAMINE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Kuna erinevate väetiste koostis on väga erinev, tuleb lisaks väetise maksumusele kindlaks teha, millises koguses on antud väetises toiteelemente ja milline on nende maksumus.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Näites kasutatud väetised: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AmmooniumSulfaat sisaldab 21% lämmastikku (N). Hind 298,33 €/t =&gt; toiteelemendi  (N) maksumus 298,33 : 2140 = 1,42 €/kg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Kompleksväetis  NPK 19-10-15 sisaldab 190 kg N, 100 kg P2O5  ja 150 kg K2O. Toiteelementide maksumuse arvutamiseks korrutatakse väetises sisalduva oksiidtegevaine kogus vastava lihtelemendi ja oksiidtegevaine vahelise koefitsiendiga: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N 24% = 190 kg        N x 1,00 =  190 kg 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P</a:t>
          </a:r>
          <a:r>
            <a:rPr lang="en-US" cap="none" sz="11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</a:t>
          </a:r>
          <a:r>
            <a:rPr lang="en-US" cap="none" sz="11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6% = 100 kg     P</a:t>
          </a:r>
          <a:r>
            <a:rPr lang="en-US" cap="none" sz="11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</a:t>
          </a:r>
          <a:r>
            <a:rPr lang="en-US" cap="none" sz="11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x 0,44 =  44 kg P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K</a:t>
          </a:r>
          <a:r>
            <a:rPr lang="en-US" cap="none" sz="1100" b="0" i="0" u="sng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 12% = 150 kg   K</a:t>
          </a:r>
          <a:r>
            <a:rPr lang="en-US" cap="none" sz="1100" b="0" i="0" u="sng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 x 0,83 =   125 kg K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=&gt; 1 tonn kompleksväetist sisaldab 359 kg  N-P-K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Seega, kompleksväetis  NPK 19-10-15 sisaldab 359 kg põhitoiteelemente ja ülejäänud 641 kg koosneb muudest elementidest ja nn ballastainest. Kui antud väetis maksab 386,67 €/t, siis põhitoitelemendi maksumuseks kujuneb keskmiselt 1,08 €/kg.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Vastavalt planeeritavale saagitasemele ja võttes arvesse, millised on mullaanalüüsi näitajad, arvestatakse väetusplaani abil välja vajalik toiteelementide kogus. Näiteks suvinisu saagitasemel 3,0 t/ha, vajab toiteelemente vastavalt väetusplaanile 95 kg N; 22 kg P ja  62 kg K.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9525</xdr:colOff>
      <xdr:row>42</xdr:row>
      <xdr:rowOff>47625</xdr:rowOff>
    </xdr:from>
    <xdr:to>
      <xdr:col>14</xdr:col>
      <xdr:colOff>0</xdr:colOff>
      <xdr:row>81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525" y="6848475"/>
          <a:ext cx="8524875" cy="6353175"/>
        </a:xfrm>
        <a:prstGeom prst="rect">
          <a:avLst/>
        </a:prstGeom>
        <a:solidFill>
          <a:srgbClr val="FFFFFF"/>
        </a:solidFill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2.TAIMEKAITSE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Arvutustes on aluseks ühele hektarile kuluvate pestitsiidide rahaline maksumus. 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Näiteks, insektitsiid Fastac 50 maksab 11,18 €/l, kulunorm 0,3 l/ha =&gt;üks kord pritsides kujuneb insektitsiidi maksumuseks 3,35 €/ha.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Juhul kui pritsitakse pooled suvinisu all olevatest põldudest, kasutatakse koefitsenti 0,5; maksumus on siis 1,68 €/ha.  Masinatööde kulu arvestamisel tuleb silmas pidada, kas tehakse kõik pritsimised eraldi või saab teatud taimekaitsevahendeid koos pritsida (paagisegu).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MATERJALID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Põhu pakkimiseks kasutatava võrgu kulu sõltub hektarilt koristatava põhu kogusest ja pallide suurusest. Näites on arvestatud võrgu rulli (3 600m) maksumusega 172 €, millest saab keskimiselt 300 põhurulli (põhurulli kaal keskmiselt 250 kg ). Ühest võrgurullist piisab 75 t põhu rullimiseks ja võrgu kuluks võib arvestada 2,29 €/t.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Võrgu asemel võib kasutada ka pallinööri, kuid selle kulu hektarilt koristatava põhu kohta tuleb siis vastavalt välja arvutada.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MASINATÖÖD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Masinatööde kulud ettevõttes arvutatakse iga konkreetse ettevõtte masinapargist, töötingimustest ja kehtivatest hindadest lähtuvalt. Traktoritööde kulud leitakse esmalt töötunni kohta, seejärel tunnitootlikkuse abil ka hektari kohta. Töömasinate ja seejärel agregaatide (traktor + töömasin) kulud arvutatakse kas hektari või toodanguühiku kohta. Tellides teenustööd, on kulud suuremad kui oma masinate kasutamisel, sest teenustöö puhul lisandub otsestele kuludele ka risk, ettevõtja kasum ja käibemaks.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Toodud näidetes on odra viljeluskulud arvestatud künnitehnoloogia põhjal ja ainult mineraalväetise kasutamise variandina alljärgnevatel eeldustel: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Kõikide jõu- ja töömasinate hindadeks on Lääne päritolu uute masinate hinnad;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Masina tööressurss ja aastane töömaht ettevõttes, masina kasutusiga aastates;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Diislikütuse hinnaks on arvestatud 0,729 €/l (erimärgistusega diislikütus);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Kõik hinnad (masinad, kütus jne) on arvestatud käibemaksuta;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Töötasuks masinatöödel on arvestatud 4,15 €/h + maksud, kõik tööd tehakse palgatööliste poolt;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Kulud sisaldavad 7% tootmise üldkulusid;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Riski, kasumit ja käibemaksu ei ole kuludesse arvestatud;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Arvestuste aluseks on võetud masinate keskmine tunnitootlikkus 5 ha suurustel põllutükkidel ja väikese kivisusega pinnases;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Teravilja kuivatuskulude puhul on arvestatud, et koristatud terade algniiskus on 21% ja kuivatatakse 13%ni, kasutatakse šahtkuivatit;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Masinakulude arvutamisel on eeldatud, et ettevõtte külvipind on 400…500 ha;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Teravilja põhk pallitakse osaliselt, keskmiselt 55% ulatuses. See osa  põhust, mida ei koristata, küntakse mulda.  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L11:L11"/>
  <sheetViews>
    <sheetView tabSelected="1" zoomScalePageLayoutView="0" workbookViewId="0" topLeftCell="A1">
      <selection activeCell="L17" sqref="L17"/>
    </sheetView>
  </sheetViews>
  <sheetFormatPr defaultColWidth="9.140625" defaultRowHeight="12.75"/>
  <cols>
    <col min="1" max="8" width="9.140625" style="123" customWidth="1"/>
    <col min="9" max="9" width="16.8515625" style="123" customWidth="1"/>
    <col min="10" max="16384" width="9.140625" style="123" customWidth="1"/>
  </cols>
  <sheetData>
    <row r="11" ht="12.75">
      <c r="L11" s="399"/>
    </row>
  </sheetData>
  <sheetProtection sheet="1"/>
  <printOptions/>
  <pageMargins left="0.57" right="0.58" top="0.67" bottom="0.76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F15:F15"/>
  <sheetViews>
    <sheetView showGridLines="0" showZeros="0" zoomScalePageLayoutView="0" workbookViewId="0" topLeftCell="A1">
      <selection activeCell="P37" sqref="P37"/>
    </sheetView>
  </sheetViews>
  <sheetFormatPr defaultColWidth="9.140625" defaultRowHeight="12.75"/>
  <sheetData>
    <row r="15" ht="12.75">
      <c r="F15" s="29"/>
    </row>
  </sheetData>
  <sheetProtection sheet="1"/>
  <printOptions/>
  <pageMargins left="0.75" right="0.75" top="0.66" bottom="0.6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9"/>
  <sheetViews>
    <sheetView showGridLines="0" showZeros="0" zoomScalePageLayoutView="0" workbookViewId="0" topLeftCell="A1">
      <selection activeCell="L29" sqref="L29"/>
    </sheetView>
  </sheetViews>
  <sheetFormatPr defaultColWidth="9.140625" defaultRowHeight="12.75" outlineLevelRow="1" outlineLevelCol="1"/>
  <cols>
    <col min="1" max="1" width="28.00390625" style="132" customWidth="1"/>
    <col min="2" max="2" width="12.421875" style="132" customWidth="1" outlineLevel="1"/>
    <col min="3" max="3" width="9.57421875" style="132" customWidth="1" outlineLevel="1"/>
    <col min="4" max="4" width="9.140625" style="132" customWidth="1"/>
    <col min="5" max="5" width="9.28125" style="132" customWidth="1"/>
    <col min="6" max="11" width="9.140625" style="132" customWidth="1"/>
    <col min="12" max="12" width="29.7109375" style="132" customWidth="1"/>
    <col min="13" max="16384" width="9.140625" style="132" customWidth="1"/>
  </cols>
  <sheetData>
    <row r="1" spans="1:12" ht="30">
      <c r="A1" s="263" t="s">
        <v>46</v>
      </c>
      <c r="B1" s="264" t="s">
        <v>40</v>
      </c>
      <c r="C1" s="263"/>
      <c r="D1" s="430">
        <v>2011</v>
      </c>
      <c r="E1" s="430"/>
      <c r="F1" s="430"/>
      <c r="G1" s="430"/>
      <c r="H1" s="265" t="s">
        <v>35</v>
      </c>
      <c r="I1" s="266" t="s">
        <v>63</v>
      </c>
      <c r="J1" s="267" t="s">
        <v>36</v>
      </c>
      <c r="K1" s="268"/>
      <c r="L1" s="400" t="s">
        <v>76</v>
      </c>
    </row>
    <row r="2" spans="1:11" ht="12.75">
      <c r="A2" s="15"/>
      <c r="B2" s="15"/>
      <c r="C2" s="15"/>
      <c r="D2" s="2"/>
      <c r="E2" s="3"/>
      <c r="F2" s="4" t="s">
        <v>66</v>
      </c>
      <c r="G2" s="5" t="s">
        <v>92</v>
      </c>
      <c r="H2" s="2"/>
      <c r="I2" s="3"/>
      <c r="J2" s="4" t="s">
        <v>66</v>
      </c>
      <c r="K2" s="5" t="s">
        <v>92</v>
      </c>
    </row>
    <row r="3" spans="1:11" ht="12.75">
      <c r="A3" s="18" t="s">
        <v>0</v>
      </c>
      <c r="B3" s="18"/>
      <c r="C3" s="18"/>
      <c r="D3" s="19"/>
      <c r="E3" s="20" t="s">
        <v>1</v>
      </c>
      <c r="F3" s="21"/>
      <c r="G3" s="22"/>
      <c r="H3" s="6"/>
      <c r="I3" s="7" t="s">
        <v>1</v>
      </c>
      <c r="J3" s="8"/>
      <c r="K3" s="9"/>
    </row>
    <row r="4" spans="1:11" ht="12.75">
      <c r="A4" s="63" t="s">
        <v>2</v>
      </c>
      <c r="B4" s="63"/>
      <c r="C4" s="63"/>
      <c r="D4" s="280"/>
      <c r="E4" s="66" t="s">
        <v>33</v>
      </c>
      <c r="F4" s="290"/>
      <c r="G4" s="213">
        <f>D4*F4</f>
        <v>0</v>
      </c>
      <c r="H4" s="134">
        <v>3</v>
      </c>
      <c r="I4" s="66" t="s">
        <v>33</v>
      </c>
      <c r="J4" s="212">
        <v>185</v>
      </c>
      <c r="K4" s="213">
        <f>J4*H4</f>
        <v>555</v>
      </c>
    </row>
    <row r="5" spans="1:12" ht="12.75">
      <c r="A5" s="16" t="s">
        <v>3</v>
      </c>
      <c r="B5" s="209" t="s">
        <v>49</v>
      </c>
      <c r="C5" s="281"/>
      <c r="D5" s="135">
        <f>D4/1.6*(C5)</f>
        <v>0</v>
      </c>
      <c r="E5" s="31" t="s">
        <v>33</v>
      </c>
      <c r="F5" s="291"/>
      <c r="G5" s="215">
        <f>D5*F5</f>
        <v>0</v>
      </c>
      <c r="H5" s="136">
        <f>H4/1.6*0.55</f>
        <v>1.03125</v>
      </c>
      <c r="I5" s="31" t="s">
        <v>33</v>
      </c>
      <c r="J5" s="214">
        <v>12.78</v>
      </c>
      <c r="K5" s="215">
        <f>J5*H5</f>
        <v>13.179374999999999</v>
      </c>
      <c r="L5" s="401" t="s">
        <v>77</v>
      </c>
    </row>
    <row r="6" spans="1:12" ht="12.75">
      <c r="A6" s="18" t="s">
        <v>22</v>
      </c>
      <c r="B6" s="138"/>
      <c r="C6" s="138"/>
      <c r="D6" s="32"/>
      <c r="E6" s="33"/>
      <c r="F6" s="21"/>
      <c r="G6" s="35"/>
      <c r="H6" s="34"/>
      <c r="I6" s="33"/>
      <c r="J6" s="216"/>
      <c r="K6" s="217"/>
      <c r="L6" s="401"/>
    </row>
    <row r="7" spans="1:12" ht="12.75">
      <c r="A7" s="282"/>
      <c r="B7" s="63"/>
      <c r="C7" s="63"/>
      <c r="D7" s="139"/>
      <c r="E7" s="140"/>
      <c r="F7" s="141"/>
      <c r="G7" s="315"/>
      <c r="H7" s="141"/>
      <c r="I7" s="142"/>
      <c r="J7" s="218"/>
      <c r="K7" s="213">
        <v>90</v>
      </c>
      <c r="L7" s="401"/>
    </row>
    <row r="8" spans="1:12" ht="12.75">
      <c r="A8" s="283"/>
      <c r="B8" s="16"/>
      <c r="C8" s="16"/>
      <c r="D8" s="143"/>
      <c r="E8" s="144"/>
      <c r="F8" s="145"/>
      <c r="G8" s="286"/>
      <c r="H8" s="145"/>
      <c r="I8" s="146"/>
      <c r="J8" s="219"/>
      <c r="K8" s="215"/>
      <c r="L8" s="401"/>
    </row>
    <row r="9" spans="1:12" ht="12.75">
      <c r="A9" s="282"/>
      <c r="B9" s="63"/>
      <c r="C9" s="63"/>
      <c r="D9" s="139"/>
      <c r="E9" s="140"/>
      <c r="F9" s="141"/>
      <c r="G9" s="287"/>
      <c r="H9" s="141"/>
      <c r="I9" s="142"/>
      <c r="J9" s="218"/>
      <c r="K9" s="213"/>
      <c r="L9" s="401"/>
    </row>
    <row r="10" spans="1:12" ht="12.75">
      <c r="A10" s="283"/>
      <c r="B10" s="16"/>
      <c r="C10" s="16"/>
      <c r="D10" s="143"/>
      <c r="E10" s="144"/>
      <c r="F10" s="143"/>
      <c r="G10" s="288"/>
      <c r="H10" s="143"/>
      <c r="I10" s="144"/>
      <c r="J10" s="219"/>
      <c r="K10" s="215"/>
      <c r="L10" s="401"/>
    </row>
    <row r="11" spans="1:12" ht="12.75">
      <c r="A11" s="282"/>
      <c r="B11" s="63"/>
      <c r="C11" s="63"/>
      <c r="D11" s="139"/>
      <c r="E11" s="140"/>
      <c r="F11" s="139"/>
      <c r="G11" s="285"/>
      <c r="H11" s="139"/>
      <c r="I11" s="140"/>
      <c r="J11" s="218"/>
      <c r="K11" s="213"/>
      <c r="L11" s="401"/>
    </row>
    <row r="12" spans="1:12" ht="12.75">
      <c r="A12" s="284"/>
      <c r="B12" s="147"/>
      <c r="C12" s="147"/>
      <c r="D12" s="148"/>
      <c r="E12" s="149"/>
      <c r="F12" s="148"/>
      <c r="G12" s="289"/>
      <c r="H12" s="148"/>
      <c r="I12" s="149"/>
      <c r="J12" s="220"/>
      <c r="K12" s="221"/>
      <c r="L12" s="401"/>
    </row>
    <row r="13" spans="1:12" ht="12.75">
      <c r="A13" s="150" t="s">
        <v>31</v>
      </c>
      <c r="B13" s="150"/>
      <c r="C13" s="150"/>
      <c r="D13" s="39"/>
      <c r="E13" s="40"/>
      <c r="F13" s="39"/>
      <c r="G13" s="222">
        <f>SUM(G4:G12)</f>
        <v>0</v>
      </c>
      <c r="H13" s="41"/>
      <c r="I13" s="40"/>
      <c r="J13" s="214"/>
      <c r="K13" s="222">
        <f>SUM(K4:K12)</f>
        <v>658.179375</v>
      </c>
      <c r="L13" s="401"/>
    </row>
    <row r="14" spans="1:12" ht="12.75">
      <c r="A14" s="204" t="s">
        <v>4</v>
      </c>
      <c r="B14" s="204"/>
      <c r="C14" s="204"/>
      <c r="D14" s="42"/>
      <c r="E14" s="33"/>
      <c r="F14" s="21"/>
      <c r="G14" s="217"/>
      <c r="H14" s="42"/>
      <c r="I14" s="33"/>
      <c r="J14" s="21"/>
      <c r="K14" s="35"/>
      <c r="L14" s="401"/>
    </row>
    <row r="15" spans="1:12" ht="12.75">
      <c r="A15" s="150" t="s">
        <v>32</v>
      </c>
      <c r="B15" s="147"/>
      <c r="C15" s="147"/>
      <c r="D15" s="293"/>
      <c r="E15" s="40" t="s">
        <v>15</v>
      </c>
      <c r="F15" s="292"/>
      <c r="G15" s="221">
        <f>D15*F15</f>
        <v>0</v>
      </c>
      <c r="H15" s="152">
        <v>240</v>
      </c>
      <c r="I15" s="40" t="s">
        <v>15</v>
      </c>
      <c r="J15" s="153">
        <v>0.38</v>
      </c>
      <c r="K15" s="221">
        <f>J15*H15</f>
        <v>91.2</v>
      </c>
      <c r="L15" s="401" t="s">
        <v>78</v>
      </c>
    </row>
    <row r="16" spans="1:12" ht="12.75">
      <c r="A16" s="18" t="s">
        <v>20</v>
      </c>
      <c r="B16" s="16"/>
      <c r="C16" s="138"/>
      <c r="D16" s="39"/>
      <c r="E16" s="33"/>
      <c r="F16" s="39"/>
      <c r="G16" s="215"/>
      <c r="H16" s="41"/>
      <c r="I16" s="43"/>
      <c r="J16" s="39"/>
      <c r="K16" s="215"/>
      <c r="L16" s="401"/>
    </row>
    <row r="17" spans="1:12" ht="12.75" outlineLevel="1">
      <c r="A17" s="30" t="s">
        <v>17</v>
      </c>
      <c r="B17" s="16"/>
      <c r="C17" s="16"/>
      <c r="D17" s="39"/>
      <c r="E17" s="43"/>
      <c r="F17" s="39"/>
      <c r="G17" s="215"/>
      <c r="H17" s="41"/>
      <c r="I17" s="43"/>
      <c r="J17" s="39"/>
      <c r="K17" s="215"/>
      <c r="L17" s="401"/>
    </row>
    <row r="18" spans="1:12" ht="12.75" outlineLevel="1">
      <c r="A18" s="294"/>
      <c r="B18" s="91" t="s">
        <v>51</v>
      </c>
      <c r="C18" s="295"/>
      <c r="D18" s="298"/>
      <c r="E18" s="57" t="s">
        <v>15</v>
      </c>
      <c r="F18" s="210">
        <f>IF(A19="N",1,IF(A19="P",0.44,IF(A19="K",0.83,0)))</f>
        <v>0</v>
      </c>
      <c r="G18" s="213"/>
      <c r="H18" s="155"/>
      <c r="I18" s="57"/>
      <c r="J18" s="155"/>
      <c r="K18" s="213"/>
      <c r="L18" s="401"/>
    </row>
    <row r="19" spans="1:12" ht="12.75" outlineLevel="1">
      <c r="A19" s="196"/>
      <c r="B19" s="30" t="s">
        <v>16</v>
      </c>
      <c r="C19" s="296"/>
      <c r="D19" s="156">
        <f>(C19*F18*10)*D18/1000</f>
        <v>0</v>
      </c>
      <c r="E19" s="14" t="s">
        <v>15</v>
      </c>
      <c r="F19" s="156">
        <f>IF(D19=0,0,IF(D19&gt;0,(C18/(C19*F18)/10)))</f>
        <v>0</v>
      </c>
      <c r="G19" s="227">
        <f>D19*F19</f>
        <v>0</v>
      </c>
      <c r="H19" s="39"/>
      <c r="I19" s="43"/>
      <c r="J19" s="135"/>
      <c r="K19" s="215"/>
      <c r="L19" s="402" t="s">
        <v>79</v>
      </c>
    </row>
    <row r="20" spans="1:12" ht="12.75" outlineLevel="1">
      <c r="A20" s="294"/>
      <c r="B20" s="91" t="s">
        <v>51</v>
      </c>
      <c r="C20" s="295"/>
      <c r="D20" s="299"/>
      <c r="E20" s="62" t="s">
        <v>15</v>
      </c>
      <c r="F20" s="211">
        <f>IF(A21="N",1,IF(A21="P",0.44,IF(A21="K",0.83,0)))</f>
        <v>0</v>
      </c>
      <c r="G20" s="224"/>
      <c r="H20" s="157"/>
      <c r="I20" s="57"/>
      <c r="J20" s="155"/>
      <c r="K20" s="213"/>
      <c r="L20" s="402" t="s">
        <v>80</v>
      </c>
    </row>
    <row r="21" spans="1:12" ht="12.75" outlineLevel="1">
      <c r="A21" s="197"/>
      <c r="B21" s="92" t="s">
        <v>16</v>
      </c>
      <c r="C21" s="297"/>
      <c r="D21" s="156">
        <f>(C21*F20*10)*D20/1000</f>
        <v>0</v>
      </c>
      <c r="E21" s="14" t="s">
        <v>15</v>
      </c>
      <c r="F21" s="156">
        <f>IF(D21=0,0,IF(D21&gt;0,(C20/(C21*F20)/10)))</f>
        <v>0</v>
      </c>
      <c r="G21" s="239">
        <f>D21*F21</f>
        <v>0</v>
      </c>
      <c r="H21" s="158"/>
      <c r="I21" s="40"/>
      <c r="J21" s="158"/>
      <c r="K21" s="221"/>
      <c r="L21" s="402" t="s">
        <v>81</v>
      </c>
    </row>
    <row r="22" spans="1:12" ht="12.75">
      <c r="A22" s="159" t="s">
        <v>14</v>
      </c>
      <c r="B22" s="159"/>
      <c r="C22" s="159"/>
      <c r="D22" s="42"/>
      <c r="E22" s="33"/>
      <c r="F22" s="21"/>
      <c r="G22" s="217"/>
      <c r="H22" s="42"/>
      <c r="I22" s="33"/>
      <c r="J22" s="21"/>
      <c r="K22" s="217"/>
      <c r="L22" s="401"/>
    </row>
    <row r="23" spans="1:12" ht="12.75">
      <c r="A23" s="294"/>
      <c r="B23" s="91" t="s">
        <v>51</v>
      </c>
      <c r="C23" s="300"/>
      <c r="D23" s="298"/>
      <c r="E23" s="57" t="s">
        <v>15</v>
      </c>
      <c r="F23" s="155"/>
      <c r="G23" s="213"/>
      <c r="H23" s="157">
        <v>500</v>
      </c>
      <c r="I23" s="57" t="s">
        <v>15</v>
      </c>
      <c r="J23" s="155"/>
      <c r="K23" s="213"/>
      <c r="L23" s="401" t="s">
        <v>82</v>
      </c>
    </row>
    <row r="24" spans="1:12" ht="12.75">
      <c r="A24" s="207" t="s">
        <v>27</v>
      </c>
      <c r="B24" s="30" t="s">
        <v>16</v>
      </c>
      <c r="C24" s="301"/>
      <c r="D24" s="157">
        <f>TRUNC(ROUND((C24*10)*$D$23/1000,0),0)</f>
        <v>0</v>
      </c>
      <c r="E24" s="43" t="s">
        <v>15</v>
      </c>
      <c r="F24" s="160">
        <f>IF(D24=0,0,IF(D24&gt;0,TRUNC(ROUND(($C$23/(($C$24*10)+($C$25*4.4)+($C$26*8.3))),2),2)))</f>
        <v>0</v>
      </c>
      <c r="G24" s="215">
        <f>D24*F24</f>
        <v>0</v>
      </c>
      <c r="H24" s="41">
        <v>95</v>
      </c>
      <c r="I24" s="43" t="s">
        <v>15</v>
      </c>
      <c r="J24" s="135">
        <v>1.08</v>
      </c>
      <c r="K24" s="215">
        <f>J24*H24</f>
        <v>102.60000000000001</v>
      </c>
      <c r="L24" s="403" t="s">
        <v>83</v>
      </c>
    </row>
    <row r="25" spans="1:12" ht="12.75">
      <c r="A25" s="91" t="s">
        <v>28</v>
      </c>
      <c r="B25" s="91" t="s">
        <v>16</v>
      </c>
      <c r="C25" s="294"/>
      <c r="D25" s="157">
        <f>TRUNC(ROUND((C25*4.4)*$D$23/1000,0),0)</f>
        <v>0</v>
      </c>
      <c r="E25" s="57" t="s">
        <v>15</v>
      </c>
      <c r="F25" s="160">
        <f>IF(D25=0,0,IF(D25&gt;0,TRUNC(ROUND(($C$23/(($C$24*10)+($C$25*4.4)+($C$26*8.3))),2),2)))</f>
        <v>0</v>
      </c>
      <c r="G25" s="213">
        <f>D25*F25</f>
        <v>0</v>
      </c>
      <c r="H25" s="161">
        <v>22</v>
      </c>
      <c r="I25" s="57" t="s">
        <v>15</v>
      </c>
      <c r="J25" s="160">
        <v>1.08</v>
      </c>
      <c r="K25" s="213">
        <f>J25*H25</f>
        <v>23.76</v>
      </c>
      <c r="L25" s="401"/>
    </row>
    <row r="26" spans="1:11" ht="12.75">
      <c r="A26" s="30" t="s">
        <v>29</v>
      </c>
      <c r="B26" s="30" t="s">
        <v>16</v>
      </c>
      <c r="C26" s="296"/>
      <c r="D26" s="162">
        <f>TRUNC(ROUND((C26*8.3)*$D$23/1000,0),0)</f>
        <v>0</v>
      </c>
      <c r="E26" s="198" t="s">
        <v>15</v>
      </c>
      <c r="F26" s="160">
        <f>IF(D26=0,0,IF(D26&gt;0,TRUNC(ROUND(($C$23/(($C$24*10)+($C$25*4.4)+($C$26*8.3))),2),2)))</f>
        <v>0</v>
      </c>
      <c r="G26" s="215">
        <f>D26*F26</f>
        <v>0</v>
      </c>
      <c r="H26" s="41">
        <v>62</v>
      </c>
      <c r="I26" s="43" t="s">
        <v>15</v>
      </c>
      <c r="J26" s="135">
        <v>1.08</v>
      </c>
      <c r="K26" s="215">
        <f>J26*H26</f>
        <v>66.96000000000001</v>
      </c>
    </row>
    <row r="27" spans="1:12" ht="12.75" outlineLevel="1">
      <c r="A27" s="294"/>
      <c r="B27" s="91" t="s">
        <v>51</v>
      </c>
      <c r="C27" s="295"/>
      <c r="D27" s="298"/>
      <c r="E27" s="57" t="s">
        <v>15</v>
      </c>
      <c r="F27" s="155"/>
      <c r="G27" s="213"/>
      <c r="H27" s="157"/>
      <c r="I27" s="57"/>
      <c r="J27" s="155"/>
      <c r="K27" s="213"/>
      <c r="L27" s="404"/>
    </row>
    <row r="28" spans="1:12" ht="12.75" outlineLevel="1">
      <c r="A28" s="207" t="s">
        <v>27</v>
      </c>
      <c r="B28" s="30" t="s">
        <v>16</v>
      </c>
      <c r="C28" s="301"/>
      <c r="D28" s="157">
        <f>TRUNC(ROUND((C28*10)*$D$27/1000,0),0)</f>
        <v>0</v>
      </c>
      <c r="E28" s="43" t="s">
        <v>15</v>
      </c>
      <c r="F28" s="160">
        <f>IF(D28=0,0,IF(D28&gt;0,TRUNC(ROUND(($C$27/(($C$28*10)+($C$29*4.4)+($C$30*8.3))),2),2)))</f>
        <v>0</v>
      </c>
      <c r="G28" s="213">
        <f>D28*F28</f>
        <v>0</v>
      </c>
      <c r="H28" s="41"/>
      <c r="I28" s="43"/>
      <c r="J28" s="135"/>
      <c r="K28" s="215"/>
      <c r="L28" s="404"/>
    </row>
    <row r="29" spans="1:12" ht="12.75" outlineLevel="1">
      <c r="A29" s="91" t="s">
        <v>28</v>
      </c>
      <c r="B29" s="91" t="s">
        <v>16</v>
      </c>
      <c r="C29" s="294"/>
      <c r="D29" s="157">
        <f>TRUNC(ROUND((C29*4.4)*$D$27/1000,0),0)</f>
        <v>0</v>
      </c>
      <c r="E29" s="57" t="s">
        <v>15</v>
      </c>
      <c r="F29" s="160">
        <f>IF(D29=0,0,IF(D29&gt;0,TRUNC(ROUND(($C$27/(($C$28*10)+($C$29*4.4)+($C$30*8.3))),2),2)))</f>
        <v>0</v>
      </c>
      <c r="G29" s="240">
        <f>D29*F29</f>
        <v>0</v>
      </c>
      <c r="H29" s="157"/>
      <c r="I29" s="57"/>
      <c r="J29" s="160"/>
      <c r="K29" s="213"/>
      <c r="L29" s="404"/>
    </row>
    <row r="30" spans="1:11" ht="12.75" outlineLevel="1">
      <c r="A30" s="30" t="s">
        <v>29</v>
      </c>
      <c r="B30" s="92" t="s">
        <v>16</v>
      </c>
      <c r="C30" s="297"/>
      <c r="D30" s="162">
        <f>TRUNC(ROUND((C30*8.3)*$D$27/1000,0),0)</f>
        <v>0</v>
      </c>
      <c r="E30" s="43" t="s">
        <v>15</v>
      </c>
      <c r="F30" s="160">
        <f>IF(D30=0,0,IF(D30&gt;0,TRUNC(ROUND(($C$27/(($C$28*10)+($C$29*4.4)+($C$30*8.3))),2),2)))</f>
        <v>0</v>
      </c>
      <c r="G30" s="215">
        <f>D30*F30</f>
        <v>0</v>
      </c>
      <c r="H30" s="152"/>
      <c r="I30" s="40"/>
      <c r="J30" s="153"/>
      <c r="K30" s="221"/>
    </row>
    <row r="31" spans="1:11" ht="12.75">
      <c r="A31" s="18" t="s">
        <v>21</v>
      </c>
      <c r="B31" s="159"/>
      <c r="C31" s="159"/>
      <c r="D31" s="42"/>
      <c r="E31" s="33"/>
      <c r="F31" s="21"/>
      <c r="G31" s="217" t="s">
        <v>1</v>
      </c>
      <c r="H31" s="42"/>
      <c r="I31" s="33"/>
      <c r="J31" s="21"/>
      <c r="K31" s="217"/>
    </row>
    <row r="32" spans="1:11" ht="12.75">
      <c r="A32" s="30" t="s">
        <v>23</v>
      </c>
      <c r="B32" s="30"/>
      <c r="C32" s="30"/>
      <c r="D32" s="41"/>
      <c r="E32" s="43"/>
      <c r="F32" s="39"/>
      <c r="G32" s="215"/>
      <c r="H32" s="41"/>
      <c r="I32" s="43"/>
      <c r="J32" s="137"/>
      <c r="K32" s="215"/>
    </row>
    <row r="33" spans="1:12" ht="12.75">
      <c r="A33" s="294"/>
      <c r="B33" s="91" t="s">
        <v>52</v>
      </c>
      <c r="C33" s="302"/>
      <c r="D33" s="157"/>
      <c r="E33" s="57"/>
      <c r="F33" s="155"/>
      <c r="G33" s="213"/>
      <c r="H33" s="164"/>
      <c r="I33" s="57"/>
      <c r="J33" s="164"/>
      <c r="K33" s="223"/>
      <c r="L33" s="405" t="s">
        <v>84</v>
      </c>
    </row>
    <row r="34" spans="1:11" ht="12.75">
      <c r="A34" s="296"/>
      <c r="B34" s="30" t="s">
        <v>18</v>
      </c>
      <c r="C34" s="296"/>
      <c r="D34" s="304"/>
      <c r="E34" s="43" t="str">
        <f>IF(D34&lt;&gt;1,"korda","kord")</f>
        <v>korda</v>
      </c>
      <c r="F34" s="165">
        <f>C33*C34</f>
        <v>0</v>
      </c>
      <c r="G34" s="215">
        <f>D34*F34</f>
        <v>0</v>
      </c>
      <c r="H34" s="41">
        <v>1</v>
      </c>
      <c r="I34" s="43" t="str">
        <f>IF(H34&gt;1,"korda","kord")</f>
        <v>kord</v>
      </c>
      <c r="J34" s="135">
        <v>11.27</v>
      </c>
      <c r="K34" s="215">
        <f>J34*H34</f>
        <v>11.27</v>
      </c>
    </row>
    <row r="35" spans="1:12" ht="12.75" outlineLevel="1">
      <c r="A35" s="294"/>
      <c r="B35" s="91" t="s">
        <v>52</v>
      </c>
      <c r="C35" s="302"/>
      <c r="D35" s="157"/>
      <c r="E35" s="57"/>
      <c r="F35" s="166"/>
      <c r="G35" s="213"/>
      <c r="H35" s="155"/>
      <c r="I35" s="57"/>
      <c r="J35" s="160"/>
      <c r="K35" s="213"/>
      <c r="L35" s="406"/>
    </row>
    <row r="36" spans="1:12" ht="12.75" outlineLevel="1">
      <c r="A36" s="297"/>
      <c r="B36" s="92" t="s">
        <v>18</v>
      </c>
      <c r="C36" s="296"/>
      <c r="D36" s="293"/>
      <c r="E36" s="43" t="str">
        <f>IF(D36&lt;&gt;1,"korda","kord")</f>
        <v>korda</v>
      </c>
      <c r="F36" s="167">
        <f>C35*C36</f>
        <v>0</v>
      </c>
      <c r="G36" s="215">
        <f>D36*F36</f>
        <v>0</v>
      </c>
      <c r="H36" s="158"/>
      <c r="I36" s="40"/>
      <c r="J36" s="153"/>
      <c r="K36" s="221"/>
      <c r="L36" s="406"/>
    </row>
    <row r="37" spans="1:12" ht="12.75">
      <c r="A37" s="159" t="s">
        <v>24</v>
      </c>
      <c r="B37" s="159"/>
      <c r="C37" s="159"/>
      <c r="D37" s="42"/>
      <c r="E37" s="33"/>
      <c r="F37" s="165"/>
      <c r="G37" s="217"/>
      <c r="H37" s="21"/>
      <c r="I37" s="33"/>
      <c r="J37" s="232"/>
      <c r="K37" s="217"/>
      <c r="L37" s="406"/>
    </row>
    <row r="38" spans="1:12" ht="12.75" outlineLevel="1">
      <c r="A38" s="294"/>
      <c r="B38" s="91" t="s">
        <v>52</v>
      </c>
      <c r="C38" s="306"/>
      <c r="D38" s="168"/>
      <c r="E38" s="169"/>
      <c r="F38" s="170"/>
      <c r="G38" s="213"/>
      <c r="H38" s="155"/>
      <c r="I38" s="57"/>
      <c r="J38" s="160"/>
      <c r="K38" s="213"/>
      <c r="L38" s="405" t="s">
        <v>85</v>
      </c>
    </row>
    <row r="39" spans="1:12" ht="12.75" outlineLevel="1">
      <c r="A39" s="296"/>
      <c r="B39" s="30" t="s">
        <v>18</v>
      </c>
      <c r="C39" s="296"/>
      <c r="D39" s="304"/>
      <c r="E39" s="43" t="str">
        <f>IF(D39&lt;&gt;1,"korda","kord")</f>
        <v>korda</v>
      </c>
      <c r="F39" s="165">
        <f>C38*C39</f>
        <v>0</v>
      </c>
      <c r="G39" s="227">
        <f>D39*F39</f>
        <v>0</v>
      </c>
      <c r="H39" s="41">
        <v>1</v>
      </c>
      <c r="I39" s="43" t="str">
        <f>IF(H39&gt;1,"korda","kord")</f>
        <v>kord</v>
      </c>
      <c r="J39" s="135">
        <v>22.24</v>
      </c>
      <c r="K39" s="215">
        <f>J39*H39</f>
        <v>22.24</v>
      </c>
      <c r="L39" s="406"/>
    </row>
    <row r="40" spans="1:12" ht="12.75" outlineLevel="1">
      <c r="A40" s="294"/>
      <c r="B40" s="91" t="s">
        <v>52</v>
      </c>
      <c r="C40" s="306"/>
      <c r="D40" s="171"/>
      <c r="E40" s="172"/>
      <c r="F40" s="170"/>
      <c r="G40" s="224"/>
      <c r="H40" s="173"/>
      <c r="I40" s="62"/>
      <c r="J40" s="233"/>
      <c r="K40" s="224"/>
      <c r="L40" s="406"/>
    </row>
    <row r="41" spans="1:12" ht="12.75" outlineLevel="1">
      <c r="A41" s="305"/>
      <c r="B41" s="206" t="s">
        <v>18</v>
      </c>
      <c r="C41" s="296"/>
      <c r="D41" s="307"/>
      <c r="E41" s="43" t="str">
        <f>IF(D41&lt;&gt;1,"korda","kord")</f>
        <v>korda</v>
      </c>
      <c r="F41" s="167">
        <f>C40*C41</f>
        <v>0</v>
      </c>
      <c r="G41" s="225">
        <f>D41*F41</f>
        <v>0</v>
      </c>
      <c r="H41" s="175"/>
      <c r="I41" s="176"/>
      <c r="J41" s="234"/>
      <c r="K41" s="225"/>
      <c r="L41" s="406"/>
    </row>
    <row r="42" spans="1:12" ht="12.75">
      <c r="A42" s="95" t="s">
        <v>25</v>
      </c>
      <c r="B42" s="95"/>
      <c r="C42" s="95"/>
      <c r="D42" s="177"/>
      <c r="E42" s="178"/>
      <c r="F42" s="179"/>
      <c r="G42" s="226"/>
      <c r="H42" s="180"/>
      <c r="I42" s="178"/>
      <c r="J42" s="235"/>
      <c r="K42" s="226"/>
      <c r="L42" s="406"/>
    </row>
    <row r="43" spans="1:12" ht="12.75" outlineLevel="1">
      <c r="A43" s="294"/>
      <c r="B43" s="91" t="s">
        <v>52</v>
      </c>
      <c r="C43" s="308"/>
      <c r="D43" s="171"/>
      <c r="E43" s="172"/>
      <c r="F43" s="170"/>
      <c r="G43" s="224"/>
      <c r="H43" s="173"/>
      <c r="I43" s="62"/>
      <c r="J43" s="233"/>
      <c r="K43" s="224"/>
      <c r="L43" s="406"/>
    </row>
    <row r="44" spans="1:12" ht="12.75" outlineLevel="1">
      <c r="A44" s="296"/>
      <c r="B44" s="30" t="s">
        <v>18</v>
      </c>
      <c r="C44" s="296"/>
      <c r="D44" s="304"/>
      <c r="E44" s="43" t="str">
        <f>IF(D44&lt;&gt;1,"korda","kord")</f>
        <v>korda</v>
      </c>
      <c r="F44" s="165">
        <f>C43*C44</f>
        <v>0</v>
      </c>
      <c r="G44" s="227">
        <f>D44*F44</f>
        <v>0</v>
      </c>
      <c r="H44" s="181"/>
      <c r="I44" s="14"/>
      <c r="J44" s="192"/>
      <c r="K44" s="227"/>
      <c r="L44" s="406"/>
    </row>
    <row r="45" spans="1:12" ht="12.75" outlineLevel="1">
      <c r="A45" s="294"/>
      <c r="B45" s="91" t="s">
        <v>52</v>
      </c>
      <c r="C45" s="306"/>
      <c r="D45" s="171"/>
      <c r="E45" s="172"/>
      <c r="F45" s="170"/>
      <c r="G45" s="224"/>
      <c r="H45" s="173"/>
      <c r="I45" s="62"/>
      <c r="J45" s="233"/>
      <c r="K45" s="224"/>
      <c r="L45" s="406"/>
    </row>
    <row r="46" spans="1:12" ht="12.75" outlineLevel="1">
      <c r="A46" s="296"/>
      <c r="B46" s="30" t="s">
        <v>18</v>
      </c>
      <c r="C46" s="296"/>
      <c r="D46" s="309"/>
      <c r="E46" s="43" t="str">
        <f>IF(D46&lt;&gt;1,"korda","kord")</f>
        <v>korda</v>
      </c>
      <c r="F46" s="182">
        <f>C45*C46</f>
        <v>0</v>
      </c>
      <c r="G46" s="227">
        <f>D46*F46</f>
        <v>0</v>
      </c>
      <c r="H46" s="181"/>
      <c r="I46" s="14"/>
      <c r="J46" s="192"/>
      <c r="K46" s="227"/>
      <c r="L46" s="406"/>
    </row>
    <row r="47" spans="1:12" ht="12" customHeight="1">
      <c r="A47" s="159" t="s">
        <v>26</v>
      </c>
      <c r="B47" s="159"/>
      <c r="C47" s="159"/>
      <c r="D47" s="183"/>
      <c r="E47" s="184"/>
      <c r="F47" s="185"/>
      <c r="G47" s="228"/>
      <c r="H47" s="186"/>
      <c r="I47" s="184"/>
      <c r="J47" s="236"/>
      <c r="K47" s="228"/>
      <c r="L47" s="407"/>
    </row>
    <row r="48" spans="1:12" ht="12.75" outlineLevel="1">
      <c r="A48" s="294"/>
      <c r="B48" s="91" t="s">
        <v>52</v>
      </c>
      <c r="C48" s="308"/>
      <c r="D48" s="187"/>
      <c r="E48" s="68"/>
      <c r="F48" s="188"/>
      <c r="G48" s="229"/>
      <c r="H48" s="189"/>
      <c r="I48" s="68"/>
      <c r="J48" s="237"/>
      <c r="K48" s="229"/>
      <c r="L48" s="406"/>
    </row>
    <row r="49" spans="1:12" ht="12.75" outlineLevel="1">
      <c r="A49" s="305"/>
      <c r="B49" s="206" t="s">
        <v>18</v>
      </c>
      <c r="C49" s="296"/>
      <c r="D49" s="304"/>
      <c r="E49" s="43" t="str">
        <f>IF(D49&lt;&gt;1,"korda","kord")</f>
        <v>korda</v>
      </c>
      <c r="F49" s="167">
        <f>C48*C49</f>
        <v>0</v>
      </c>
      <c r="G49" s="225">
        <f>D49*F49</f>
        <v>0</v>
      </c>
      <c r="H49" s="175"/>
      <c r="I49" s="176"/>
      <c r="J49" s="234"/>
      <c r="K49" s="225"/>
      <c r="L49" s="406"/>
    </row>
    <row r="50" spans="1:12" ht="12.75">
      <c r="A50" s="208" t="s">
        <v>19</v>
      </c>
      <c r="B50" s="159"/>
      <c r="C50" s="159"/>
      <c r="D50" s="183"/>
      <c r="E50" s="184"/>
      <c r="F50" s="185"/>
      <c r="G50" s="228"/>
      <c r="H50" s="183"/>
      <c r="I50" s="184"/>
      <c r="J50" s="236"/>
      <c r="K50" s="228"/>
      <c r="L50" s="406"/>
    </row>
    <row r="51" spans="1:11" ht="12.75">
      <c r="A51" s="96" t="s">
        <v>50</v>
      </c>
      <c r="B51" s="96"/>
      <c r="C51" s="96"/>
      <c r="D51" s="190">
        <f>D5</f>
        <v>0</v>
      </c>
      <c r="E51" s="68" t="s">
        <v>33</v>
      </c>
      <c r="F51" s="311"/>
      <c r="G51" s="229">
        <f>D51*F51</f>
        <v>0</v>
      </c>
      <c r="H51" s="190">
        <f>H5</f>
        <v>1.03125</v>
      </c>
      <c r="I51" s="68" t="s">
        <v>33</v>
      </c>
      <c r="J51" s="237">
        <v>3.82</v>
      </c>
      <c r="K51" s="229">
        <f>H51*J51</f>
        <v>3.9393749999999996</v>
      </c>
    </row>
    <row r="52" spans="1:11" ht="12.75">
      <c r="A52" s="296" t="s">
        <v>37</v>
      </c>
      <c r="B52" s="30"/>
      <c r="C52" s="30"/>
      <c r="D52" s="312"/>
      <c r="E52" s="310"/>
      <c r="F52" s="313"/>
      <c r="G52" s="227">
        <f>D52*F52</f>
        <v>0</v>
      </c>
      <c r="H52" s="191"/>
      <c r="I52" s="14"/>
      <c r="J52" s="192"/>
      <c r="K52" s="227"/>
    </row>
    <row r="53" spans="1:11" ht="12.75">
      <c r="A53" s="205" t="s">
        <v>30</v>
      </c>
      <c r="B53" s="205"/>
      <c r="C53" s="205"/>
      <c r="D53" s="70"/>
      <c r="E53" s="71"/>
      <c r="F53" s="72"/>
      <c r="G53" s="230">
        <f>SUM(G15:G52)</f>
        <v>0</v>
      </c>
      <c r="H53" s="70"/>
      <c r="I53" s="71"/>
      <c r="J53" s="73"/>
      <c r="K53" s="230">
        <f>SUM(K15:K52)</f>
        <v>321.96937499999996</v>
      </c>
    </row>
    <row r="54" spans="1:11" ht="12.75">
      <c r="A54" s="126" t="s">
        <v>5</v>
      </c>
      <c r="B54" s="127"/>
      <c r="C54" s="127"/>
      <c r="D54" s="127"/>
      <c r="E54" s="127"/>
      <c r="F54" s="127"/>
      <c r="G54" s="231">
        <f>G13-G53</f>
        <v>0</v>
      </c>
      <c r="H54" s="128"/>
      <c r="I54" s="4"/>
      <c r="J54" s="4"/>
      <c r="K54" s="231">
        <f>K13-K53</f>
        <v>336.2100000000001</v>
      </c>
    </row>
    <row r="55" spans="1:12" ht="12.75" outlineLevel="1">
      <c r="A55" s="421" t="s">
        <v>34</v>
      </c>
      <c r="B55" s="422"/>
      <c r="C55" s="422"/>
      <c r="D55" s="422"/>
      <c r="E55" s="422"/>
      <c r="F55" s="423"/>
      <c r="G55" s="199"/>
      <c r="H55" s="433"/>
      <c r="I55" s="434"/>
      <c r="J55" s="435"/>
      <c r="K55" s="199"/>
      <c r="L55" s="401"/>
    </row>
    <row r="56" spans="1:11" ht="12.75" outlineLevel="1">
      <c r="A56" s="260" t="s">
        <v>53</v>
      </c>
      <c r="B56" s="258"/>
      <c r="C56" s="258"/>
      <c r="D56" s="258"/>
      <c r="E56" s="258"/>
      <c r="F56" s="259"/>
      <c r="G56" s="335"/>
      <c r="H56" s="436"/>
      <c r="I56" s="437"/>
      <c r="J56" s="438"/>
      <c r="K56" s="238">
        <v>59</v>
      </c>
    </row>
    <row r="57" spans="1:11" ht="12.75" outlineLevel="1">
      <c r="A57" s="260" t="s">
        <v>54</v>
      </c>
      <c r="B57" s="258"/>
      <c r="C57" s="258"/>
      <c r="D57" s="258"/>
      <c r="E57" s="258"/>
      <c r="F57" s="259"/>
      <c r="G57" s="335"/>
      <c r="H57" s="436"/>
      <c r="I57" s="437"/>
      <c r="J57" s="438"/>
      <c r="K57" s="238">
        <v>3.8</v>
      </c>
    </row>
    <row r="58" spans="1:11" ht="12.75" outlineLevel="1">
      <c r="A58" s="260" t="s">
        <v>55</v>
      </c>
      <c r="B58" s="258"/>
      <c r="C58" s="258"/>
      <c r="D58" s="258"/>
      <c r="E58" s="258"/>
      <c r="F58" s="259"/>
      <c r="G58" s="335"/>
      <c r="H58" s="436"/>
      <c r="I58" s="437"/>
      <c r="J58" s="438"/>
      <c r="K58" s="238">
        <v>36.4</v>
      </c>
    </row>
    <row r="59" spans="1:11" ht="12.75" outlineLevel="1">
      <c r="A59" s="260" t="s">
        <v>56</v>
      </c>
      <c r="B59" s="258"/>
      <c r="C59" s="258"/>
      <c r="D59" s="258"/>
      <c r="E59" s="258"/>
      <c r="F59" s="259"/>
      <c r="G59" s="335"/>
      <c r="H59" s="436"/>
      <c r="I59" s="437"/>
      <c r="J59" s="438"/>
      <c r="K59" s="238"/>
    </row>
    <row r="60" spans="1:11" ht="12.75" outlineLevel="1">
      <c r="A60" s="260" t="s">
        <v>57</v>
      </c>
      <c r="B60" s="258"/>
      <c r="C60" s="258"/>
      <c r="D60" s="258"/>
      <c r="E60" s="258"/>
      <c r="F60" s="259"/>
      <c r="G60" s="335"/>
      <c r="H60" s="436"/>
      <c r="I60" s="437"/>
      <c r="J60" s="438"/>
      <c r="K60" s="238">
        <v>15.6</v>
      </c>
    </row>
    <row r="61" spans="1:11" ht="12.75" outlineLevel="1">
      <c r="A61" s="260" t="s">
        <v>58</v>
      </c>
      <c r="B61" s="258"/>
      <c r="C61" s="258"/>
      <c r="D61" s="258"/>
      <c r="E61" s="258"/>
      <c r="F61" s="259"/>
      <c r="G61" s="335"/>
      <c r="H61" s="436"/>
      <c r="I61" s="437"/>
      <c r="J61" s="438"/>
      <c r="K61" s="238"/>
    </row>
    <row r="62" spans="1:11" ht="12.75" outlineLevel="1">
      <c r="A62" s="260" t="s">
        <v>11</v>
      </c>
      <c r="B62" s="258"/>
      <c r="C62" s="258"/>
      <c r="D62" s="258"/>
      <c r="E62" s="258"/>
      <c r="F62" s="259"/>
      <c r="G62" s="335"/>
      <c r="H62" s="436"/>
      <c r="I62" s="437"/>
      <c r="J62" s="438"/>
      <c r="K62" s="238">
        <v>71.3</v>
      </c>
    </row>
    <row r="63" spans="1:11" ht="12.75" outlineLevel="1">
      <c r="A63" s="260" t="s">
        <v>12</v>
      </c>
      <c r="B63" s="258"/>
      <c r="C63" s="258"/>
      <c r="D63" s="258"/>
      <c r="E63" s="258"/>
      <c r="F63" s="259"/>
      <c r="G63" s="335"/>
      <c r="H63" s="436"/>
      <c r="I63" s="437"/>
      <c r="J63" s="438"/>
      <c r="K63" s="238">
        <v>16.5</v>
      </c>
    </row>
    <row r="64" spans="1:11" ht="12.75" outlineLevel="1">
      <c r="A64" s="260" t="s">
        <v>59</v>
      </c>
      <c r="B64" s="258"/>
      <c r="C64" s="258"/>
      <c r="D64" s="258"/>
      <c r="E64" s="258"/>
      <c r="F64" s="259"/>
      <c r="G64" s="335"/>
      <c r="H64" s="436"/>
      <c r="I64" s="437"/>
      <c r="J64" s="438"/>
      <c r="K64" s="238">
        <v>50.4</v>
      </c>
    </row>
    <row r="65" spans="1:11" ht="12.75" outlineLevel="1">
      <c r="A65" s="260" t="s">
        <v>60</v>
      </c>
      <c r="B65" s="258"/>
      <c r="C65" s="258"/>
      <c r="D65" s="258"/>
      <c r="E65" s="258"/>
      <c r="F65" s="259"/>
      <c r="G65" s="335"/>
      <c r="H65" s="436"/>
      <c r="I65" s="437"/>
      <c r="J65" s="438"/>
      <c r="K65" s="238">
        <v>10.8</v>
      </c>
    </row>
    <row r="66" spans="1:11" ht="12.75" outlineLevel="1">
      <c r="A66" s="260" t="s">
        <v>61</v>
      </c>
      <c r="B66" s="258"/>
      <c r="C66" s="258"/>
      <c r="D66" s="258"/>
      <c r="E66" s="258"/>
      <c r="F66" s="259"/>
      <c r="G66" s="335"/>
      <c r="H66" s="436"/>
      <c r="I66" s="437"/>
      <c r="J66" s="438"/>
      <c r="K66" s="238">
        <v>20.2</v>
      </c>
    </row>
    <row r="67" spans="1:11" ht="12.75" outlineLevel="1">
      <c r="A67" s="260" t="s">
        <v>62</v>
      </c>
      <c r="B67" s="258"/>
      <c r="C67" s="258"/>
      <c r="D67" s="258"/>
      <c r="E67" s="258"/>
      <c r="F67" s="259"/>
      <c r="G67" s="335"/>
      <c r="H67" s="436"/>
      <c r="I67" s="437"/>
      <c r="J67" s="438"/>
      <c r="K67" s="238">
        <v>3.8</v>
      </c>
    </row>
    <row r="68" spans="1:11" ht="12.75" outlineLevel="1">
      <c r="A68" s="257"/>
      <c r="B68" s="258"/>
      <c r="C68" s="258"/>
      <c r="D68" s="258"/>
      <c r="E68" s="258"/>
      <c r="F68" s="259"/>
      <c r="G68" s="335"/>
      <c r="H68" s="436"/>
      <c r="I68" s="437"/>
      <c r="J68" s="438"/>
      <c r="K68" s="238"/>
    </row>
    <row r="69" spans="1:11" ht="12.75" outlineLevel="1">
      <c r="A69" s="257"/>
      <c r="B69" s="258"/>
      <c r="C69" s="258"/>
      <c r="D69" s="258"/>
      <c r="E69" s="258"/>
      <c r="F69" s="259"/>
      <c r="G69" s="335"/>
      <c r="H69" s="436"/>
      <c r="I69" s="437"/>
      <c r="J69" s="438"/>
      <c r="K69" s="238"/>
    </row>
    <row r="70" spans="1:11" ht="12.75" outlineLevel="1">
      <c r="A70" s="257"/>
      <c r="B70" s="258"/>
      <c r="C70" s="258"/>
      <c r="D70" s="258"/>
      <c r="E70" s="258"/>
      <c r="F70" s="259"/>
      <c r="G70" s="335"/>
      <c r="H70" s="436"/>
      <c r="I70" s="437"/>
      <c r="J70" s="438"/>
      <c r="K70" s="238"/>
    </row>
    <row r="71" spans="1:11" ht="12.75" outlineLevel="1">
      <c r="A71" s="257"/>
      <c r="B71" s="258"/>
      <c r="C71" s="258"/>
      <c r="D71" s="258"/>
      <c r="E71" s="258"/>
      <c r="F71" s="259"/>
      <c r="G71" s="335"/>
      <c r="H71" s="436"/>
      <c r="I71" s="437"/>
      <c r="J71" s="438"/>
      <c r="K71" s="238"/>
    </row>
    <row r="72" spans="1:11" ht="12.75" outlineLevel="1">
      <c r="A72" s="424"/>
      <c r="B72" s="425"/>
      <c r="C72" s="425"/>
      <c r="D72" s="425"/>
      <c r="E72" s="425"/>
      <c r="F72" s="426"/>
      <c r="G72" s="336"/>
      <c r="H72" s="436"/>
      <c r="I72" s="437"/>
      <c r="J72" s="438"/>
      <c r="K72" s="238"/>
    </row>
    <row r="73" spans="1:11" ht="12.75" outlineLevel="1">
      <c r="A73" s="424"/>
      <c r="B73" s="425"/>
      <c r="C73" s="425"/>
      <c r="D73" s="425"/>
      <c r="E73" s="425"/>
      <c r="F73" s="426"/>
      <c r="G73" s="336"/>
      <c r="H73" s="436"/>
      <c r="I73" s="437"/>
      <c r="J73" s="438"/>
      <c r="K73" s="238"/>
    </row>
    <row r="74" spans="1:12" ht="12.75" outlineLevel="1">
      <c r="A74" s="424"/>
      <c r="B74" s="425"/>
      <c r="C74" s="425"/>
      <c r="D74" s="425"/>
      <c r="E74" s="425"/>
      <c r="F74" s="426"/>
      <c r="G74" s="336"/>
      <c r="H74" s="436"/>
      <c r="I74" s="437"/>
      <c r="J74" s="438"/>
      <c r="K74" s="238"/>
      <c r="L74" s="401"/>
    </row>
    <row r="75" spans="1:11" ht="12.75" outlineLevel="1">
      <c r="A75" s="427" t="s">
        <v>13</v>
      </c>
      <c r="B75" s="428"/>
      <c r="C75" s="428"/>
      <c r="D75" s="428"/>
      <c r="E75" s="428"/>
      <c r="F75" s="429"/>
      <c r="G75" s="337"/>
      <c r="H75" s="439"/>
      <c r="I75" s="440"/>
      <c r="J75" s="441"/>
      <c r="K75" s="238">
        <v>8</v>
      </c>
    </row>
    <row r="76" spans="1:11" ht="12.75">
      <c r="A76" s="431" t="s">
        <v>7</v>
      </c>
      <c r="B76" s="432"/>
      <c r="C76" s="432"/>
      <c r="D76" s="432"/>
      <c r="E76" s="432"/>
      <c r="F76" s="432"/>
      <c r="G76" s="330">
        <f>SUM(G56:G75)</f>
        <v>0</v>
      </c>
      <c r="H76" s="442"/>
      <c r="I76" s="443"/>
      <c r="J76" s="443"/>
      <c r="K76" s="332">
        <f>SUM(K56:K75)</f>
        <v>295.79999999999995</v>
      </c>
    </row>
    <row r="77" spans="1:11" ht="12.75">
      <c r="A77" s="126" t="s">
        <v>6</v>
      </c>
      <c r="B77" s="127"/>
      <c r="C77" s="127"/>
      <c r="D77" s="127"/>
      <c r="E77" s="127"/>
      <c r="F77" s="127"/>
      <c r="G77" s="331">
        <f>G54-G76</f>
        <v>0</v>
      </c>
      <c r="H77" s="444"/>
      <c r="I77" s="445"/>
      <c r="J77" s="445"/>
      <c r="K77" s="331">
        <f>K54-K76</f>
        <v>40.41000000000014</v>
      </c>
    </row>
    <row r="78" spans="1:11" ht="12.75">
      <c r="A78" s="193" t="s">
        <v>9</v>
      </c>
      <c r="B78" s="194"/>
      <c r="C78" s="194"/>
      <c r="D78" s="194"/>
      <c r="E78" s="194"/>
      <c r="F78" s="194"/>
      <c r="G78" s="333">
        <f>G53+G76</f>
        <v>0</v>
      </c>
      <c r="H78" s="195"/>
      <c r="I78" s="195"/>
      <c r="J78" s="195"/>
      <c r="K78" s="333">
        <f>K53+K76</f>
        <v>617.7693749999999</v>
      </c>
    </row>
    <row r="79" spans="1:11" ht="12.75">
      <c r="A79" s="326" t="s">
        <v>67</v>
      </c>
      <c r="B79" s="327"/>
      <c r="C79" s="327"/>
      <c r="D79" s="327"/>
      <c r="E79" s="327"/>
      <c r="F79" s="327"/>
      <c r="G79" s="334">
        <f>IF(D4=0,0,G78/(D4*1000))</f>
        <v>0</v>
      </c>
      <c r="H79" s="328"/>
      <c r="I79" s="329"/>
      <c r="J79" s="329"/>
      <c r="K79" s="334">
        <f>K78/(H4*1000)</f>
        <v>0.20592312499999996</v>
      </c>
    </row>
  </sheetData>
  <sheetProtection sheet="1"/>
  <mergeCells count="30">
    <mergeCell ref="H74:J74"/>
    <mergeCell ref="H75:J75"/>
    <mergeCell ref="H76:J76"/>
    <mergeCell ref="H77:J77"/>
    <mergeCell ref="H67:J67"/>
    <mergeCell ref="H68:J68"/>
    <mergeCell ref="H69:J69"/>
    <mergeCell ref="H70:J70"/>
    <mergeCell ref="H62:J62"/>
    <mergeCell ref="H63:J63"/>
    <mergeCell ref="H64:J64"/>
    <mergeCell ref="H65:J65"/>
    <mergeCell ref="H66:J66"/>
    <mergeCell ref="H73:J73"/>
    <mergeCell ref="A76:F76"/>
    <mergeCell ref="H55:J55"/>
    <mergeCell ref="H56:J56"/>
    <mergeCell ref="H57:J57"/>
    <mergeCell ref="H58:J58"/>
    <mergeCell ref="H59:J59"/>
    <mergeCell ref="H60:J60"/>
    <mergeCell ref="H71:J71"/>
    <mergeCell ref="H72:J72"/>
    <mergeCell ref="H61:J61"/>
    <mergeCell ref="A55:F55"/>
    <mergeCell ref="A74:F74"/>
    <mergeCell ref="A75:F75"/>
    <mergeCell ref="A72:F72"/>
    <mergeCell ref="A73:F73"/>
    <mergeCell ref="D1:G1"/>
  </mergeCells>
  <printOptions/>
  <pageMargins left="0.44" right="0.37" top="0.46" bottom="0.5" header="0.31" footer="0.41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9"/>
  <sheetViews>
    <sheetView showGridLines="0" showZeros="0" zoomScalePageLayoutView="0" workbookViewId="0" topLeftCell="A1">
      <selection activeCell="A19" sqref="A19"/>
    </sheetView>
  </sheetViews>
  <sheetFormatPr defaultColWidth="9.140625" defaultRowHeight="12.75" outlineLevelRow="2" outlineLevelCol="1"/>
  <cols>
    <col min="1" max="1" width="28.00390625" style="132" customWidth="1"/>
    <col min="2" max="2" width="12.421875" style="132" customWidth="1" outlineLevel="1"/>
    <col min="3" max="3" width="9.57421875" style="132" customWidth="1" outlineLevel="1"/>
    <col min="4" max="4" width="9.140625" style="132" customWidth="1"/>
    <col min="5" max="5" width="7.7109375" style="132" customWidth="1"/>
    <col min="6" max="7" width="9.140625" style="132" customWidth="1"/>
    <col min="8" max="11" width="9.140625" style="420" customWidth="1"/>
    <col min="12" max="12" width="29.7109375" style="132" customWidth="1"/>
    <col min="13" max="16384" width="9.140625" style="132" customWidth="1"/>
  </cols>
  <sheetData>
    <row r="1" spans="1:12" ht="30">
      <c r="A1" s="275" t="s">
        <v>46</v>
      </c>
      <c r="B1" s="276" t="s">
        <v>64</v>
      </c>
      <c r="C1" s="275"/>
      <c r="D1" s="450">
        <v>2011</v>
      </c>
      <c r="E1" s="450"/>
      <c r="F1" s="450"/>
      <c r="G1" s="450"/>
      <c r="H1" s="277" t="s">
        <v>35</v>
      </c>
      <c r="I1" s="278" t="s">
        <v>63</v>
      </c>
      <c r="J1" s="279" t="s">
        <v>36</v>
      </c>
      <c r="K1" s="408"/>
      <c r="L1" s="400" t="s">
        <v>76</v>
      </c>
    </row>
    <row r="2" spans="1:11" ht="12.75">
      <c r="A2" s="15"/>
      <c r="B2" s="133"/>
      <c r="C2" s="15"/>
      <c r="D2" s="2"/>
      <c r="E2" s="3"/>
      <c r="F2" s="4" t="s">
        <v>66</v>
      </c>
      <c r="G2" s="5" t="s">
        <v>92</v>
      </c>
      <c r="H2" s="2"/>
      <c r="I2" s="3"/>
      <c r="J2" s="4" t="s">
        <v>66</v>
      </c>
      <c r="K2" s="5" t="s">
        <v>92</v>
      </c>
    </row>
    <row r="3" spans="1:11" ht="12.75">
      <c r="A3" s="18" t="s">
        <v>0</v>
      </c>
      <c r="B3" s="163"/>
      <c r="C3" s="18"/>
      <c r="D3" s="19"/>
      <c r="E3" s="20" t="s">
        <v>1</v>
      </c>
      <c r="F3" s="21"/>
      <c r="G3" s="22"/>
      <c r="H3" s="200"/>
      <c r="I3" s="20" t="s">
        <v>1</v>
      </c>
      <c r="J3" s="21"/>
      <c r="K3" s="22"/>
    </row>
    <row r="4" spans="1:11" ht="12.75">
      <c r="A4" s="63" t="s">
        <v>2</v>
      </c>
      <c r="B4" s="201"/>
      <c r="C4" s="63"/>
      <c r="D4" s="280"/>
      <c r="E4" s="66" t="s">
        <v>33</v>
      </c>
      <c r="F4" s="290"/>
      <c r="G4" s="213">
        <f>D4*F4</f>
        <v>0</v>
      </c>
      <c r="H4" s="134">
        <v>4.5</v>
      </c>
      <c r="I4" s="66" t="s">
        <v>33</v>
      </c>
      <c r="J4" s="212">
        <v>185</v>
      </c>
      <c r="K4" s="213">
        <f>J4*H4</f>
        <v>832.5</v>
      </c>
    </row>
    <row r="5" spans="1:12" ht="12.75">
      <c r="A5" s="16" t="s">
        <v>3</v>
      </c>
      <c r="C5" s="281"/>
      <c r="D5" s="135">
        <f>D4/1.6*(C5)</f>
        <v>0</v>
      </c>
      <c r="E5" s="31" t="s">
        <v>33</v>
      </c>
      <c r="F5" s="291"/>
      <c r="G5" s="215">
        <f>D5*F5</f>
        <v>0</v>
      </c>
      <c r="H5" s="136">
        <f>H4/1.6*0.55</f>
        <v>1.5468750000000002</v>
      </c>
      <c r="I5" s="31" t="s">
        <v>33</v>
      </c>
      <c r="J5" s="214">
        <v>12.78</v>
      </c>
      <c r="K5" s="215">
        <f>J5*H5</f>
        <v>19.7690625</v>
      </c>
      <c r="L5" s="401" t="s">
        <v>77</v>
      </c>
    </row>
    <row r="6" spans="1:12" ht="12.75">
      <c r="A6" s="18" t="s">
        <v>22</v>
      </c>
      <c r="B6" s="138"/>
      <c r="C6" s="138"/>
      <c r="D6" s="32"/>
      <c r="E6" s="33"/>
      <c r="F6" s="21"/>
      <c r="G6" s="217"/>
      <c r="H6" s="34"/>
      <c r="I6" s="33"/>
      <c r="J6" s="216"/>
      <c r="K6" s="217"/>
      <c r="L6" s="401"/>
    </row>
    <row r="7" spans="1:12" ht="12.75">
      <c r="A7" s="282"/>
      <c r="B7" s="63"/>
      <c r="C7" s="63"/>
      <c r="D7" s="139"/>
      <c r="E7" s="140"/>
      <c r="F7" s="139"/>
      <c r="G7" s="323"/>
      <c r="H7" s="139"/>
      <c r="I7" s="140"/>
      <c r="J7" s="218"/>
      <c r="K7" s="213">
        <v>90</v>
      </c>
      <c r="L7" s="401"/>
    </row>
    <row r="8" spans="1:12" ht="12.75">
      <c r="A8" s="283"/>
      <c r="B8" s="16"/>
      <c r="C8" s="16"/>
      <c r="D8" s="143"/>
      <c r="E8" s="144"/>
      <c r="F8" s="143"/>
      <c r="G8" s="324"/>
      <c r="H8" s="143"/>
      <c r="I8" s="144"/>
      <c r="J8" s="219"/>
      <c r="K8" s="215"/>
      <c r="L8" s="401"/>
    </row>
    <row r="9" spans="1:12" ht="12.75">
      <c r="A9" s="282"/>
      <c r="B9" s="63"/>
      <c r="C9" s="63"/>
      <c r="D9" s="139"/>
      <c r="E9" s="140"/>
      <c r="F9" s="139"/>
      <c r="G9" s="323"/>
      <c r="H9" s="139"/>
      <c r="I9" s="140"/>
      <c r="J9" s="218"/>
      <c r="K9" s="213"/>
      <c r="L9" s="401"/>
    </row>
    <row r="10" spans="1:12" ht="12.75">
      <c r="A10" s="283"/>
      <c r="B10" s="16"/>
      <c r="C10" s="16"/>
      <c r="D10" s="143"/>
      <c r="E10" s="144"/>
      <c r="F10" s="143"/>
      <c r="G10" s="324"/>
      <c r="H10" s="143"/>
      <c r="I10" s="144"/>
      <c r="J10" s="219"/>
      <c r="K10" s="215"/>
      <c r="L10" s="401"/>
    </row>
    <row r="11" spans="1:12" ht="12.75">
      <c r="A11" s="282"/>
      <c r="B11" s="63"/>
      <c r="C11" s="63"/>
      <c r="D11" s="139"/>
      <c r="E11" s="140"/>
      <c r="F11" s="139"/>
      <c r="G11" s="323"/>
      <c r="H11" s="139"/>
      <c r="I11" s="140"/>
      <c r="J11" s="218"/>
      <c r="K11" s="213"/>
      <c r="L11" s="401"/>
    </row>
    <row r="12" spans="1:12" ht="12.75">
      <c r="A12" s="284"/>
      <c r="B12" s="147"/>
      <c r="C12" s="147"/>
      <c r="D12" s="148"/>
      <c r="E12" s="149"/>
      <c r="F12" s="148"/>
      <c r="G12" s="325"/>
      <c r="H12" s="148"/>
      <c r="I12" s="149"/>
      <c r="J12" s="220"/>
      <c r="K12" s="221"/>
      <c r="L12" s="401"/>
    </row>
    <row r="13" spans="1:12" ht="12.75">
      <c r="A13" s="150" t="s">
        <v>31</v>
      </c>
      <c r="B13" s="150"/>
      <c r="C13" s="150"/>
      <c r="D13" s="39"/>
      <c r="E13" s="40"/>
      <c r="F13" s="39"/>
      <c r="G13" s="222">
        <f>SUM(G4:G12)</f>
        <v>0</v>
      </c>
      <c r="H13" s="41"/>
      <c r="I13" s="40"/>
      <c r="J13" s="214"/>
      <c r="K13" s="222">
        <f>SUM(K4:K12)</f>
        <v>942.2690625</v>
      </c>
      <c r="L13" s="401"/>
    </row>
    <row r="14" spans="1:12" ht="12.75">
      <c r="A14" s="204" t="s">
        <v>4</v>
      </c>
      <c r="B14" s="204"/>
      <c r="C14" s="204"/>
      <c r="D14" s="42"/>
      <c r="E14" s="33"/>
      <c r="F14" s="21"/>
      <c r="G14" s="217"/>
      <c r="H14" s="42"/>
      <c r="I14" s="33"/>
      <c r="J14" s="21"/>
      <c r="K14" s="35"/>
      <c r="L14" s="401"/>
    </row>
    <row r="15" spans="1:12" ht="12.75">
      <c r="A15" s="150" t="s">
        <v>32</v>
      </c>
      <c r="B15" s="147"/>
      <c r="C15" s="147"/>
      <c r="D15" s="293"/>
      <c r="E15" s="40" t="s">
        <v>15</v>
      </c>
      <c r="F15" s="292"/>
      <c r="G15" s="221">
        <f>D15*F15</f>
        <v>0</v>
      </c>
      <c r="H15" s="152">
        <v>190</v>
      </c>
      <c r="I15" s="40" t="s">
        <v>15</v>
      </c>
      <c r="J15" s="153">
        <v>0.38</v>
      </c>
      <c r="K15" s="221">
        <f>J15*H15</f>
        <v>72.2</v>
      </c>
      <c r="L15" s="401" t="s">
        <v>78</v>
      </c>
    </row>
    <row r="16" spans="1:12" ht="12.75">
      <c r="A16" s="18" t="s">
        <v>20</v>
      </c>
      <c r="B16" s="16"/>
      <c r="C16" s="138"/>
      <c r="D16" s="39"/>
      <c r="E16" s="33"/>
      <c r="F16" s="39"/>
      <c r="G16" s="215"/>
      <c r="H16" s="41"/>
      <c r="I16" s="43"/>
      <c r="J16" s="39"/>
      <c r="K16" s="215"/>
      <c r="L16" s="401"/>
    </row>
    <row r="17" spans="1:12" ht="12.75" outlineLevel="1">
      <c r="A17" s="30" t="s">
        <v>17</v>
      </c>
      <c r="B17" s="16"/>
      <c r="C17" s="16"/>
      <c r="D17" s="39"/>
      <c r="E17" s="43"/>
      <c r="F17" s="39"/>
      <c r="G17" s="215"/>
      <c r="H17" s="41"/>
      <c r="I17" s="43"/>
      <c r="J17" s="39"/>
      <c r="K17" s="215"/>
      <c r="L17" s="401"/>
    </row>
    <row r="18" spans="1:12" ht="12.75" outlineLevel="1">
      <c r="A18" s="294"/>
      <c r="B18" s="91" t="s">
        <v>51</v>
      </c>
      <c r="C18" s="300"/>
      <c r="D18" s="298"/>
      <c r="E18" s="57" t="s">
        <v>15</v>
      </c>
      <c r="F18" s="210">
        <f>IF(A19="N",1,IF(A19="P",0.44,IF(A19="K",0.83,0)))</f>
        <v>0</v>
      </c>
      <c r="G18" s="213"/>
      <c r="H18" s="155">
        <v>200</v>
      </c>
      <c r="I18" s="57" t="s">
        <v>15</v>
      </c>
      <c r="J18" s="155"/>
      <c r="K18" s="213"/>
      <c r="L18" s="401" t="s">
        <v>88</v>
      </c>
    </row>
    <row r="19" spans="1:12" ht="12.75" outlineLevel="1">
      <c r="A19" s="196"/>
      <c r="B19" s="30" t="s">
        <v>16</v>
      </c>
      <c r="C19" s="296"/>
      <c r="D19" s="241">
        <f>(C19*F18*10)*D18/1000</f>
        <v>0</v>
      </c>
      <c r="E19" s="14" t="s">
        <v>15</v>
      </c>
      <c r="F19" s="156">
        <f>IF(D19=0,0,IF(D19&gt;0,(C18/(C19*F18)/10)))</f>
        <v>0</v>
      </c>
      <c r="G19" s="227">
        <f>D19*F19</f>
        <v>0</v>
      </c>
      <c r="H19" s="137">
        <v>42</v>
      </c>
      <c r="I19" s="57" t="s">
        <v>15</v>
      </c>
      <c r="J19" s="135">
        <v>1.4206</v>
      </c>
      <c r="K19" s="215">
        <f>H19*J19</f>
        <v>59.665200000000006</v>
      </c>
      <c r="L19" s="402" t="s">
        <v>79</v>
      </c>
    </row>
    <row r="20" spans="1:12" ht="12.75" outlineLevel="2">
      <c r="A20" s="294"/>
      <c r="B20" s="91" t="s">
        <v>51</v>
      </c>
      <c r="C20" s="295"/>
      <c r="D20" s="299"/>
      <c r="E20" s="62" t="s">
        <v>15</v>
      </c>
      <c r="F20" s="211">
        <f>IF(A21="N",1,IF(A21="P",0.44,IF(A21="K",0.83,0)))</f>
        <v>0</v>
      </c>
      <c r="G20" s="224"/>
      <c r="H20" s="157"/>
      <c r="I20" s="57"/>
      <c r="J20" s="155"/>
      <c r="K20" s="213"/>
      <c r="L20" s="402" t="s">
        <v>80</v>
      </c>
    </row>
    <row r="21" spans="1:12" ht="12.75" outlineLevel="2">
      <c r="A21" s="197"/>
      <c r="B21" s="92" t="s">
        <v>16</v>
      </c>
      <c r="C21" s="297"/>
      <c r="D21" s="156">
        <f>(C21*F20*10)*D20/1000</f>
        <v>0</v>
      </c>
      <c r="E21" s="14" t="s">
        <v>15</v>
      </c>
      <c r="F21" s="156">
        <f>IF(D21=0,0,IF(D21&gt;0,(C20/(C21*F20)/10)))</f>
        <v>0</v>
      </c>
      <c r="G21" s="239">
        <f>D21*F21</f>
        <v>0</v>
      </c>
      <c r="H21" s="158"/>
      <c r="I21" s="40"/>
      <c r="J21" s="158"/>
      <c r="K21" s="221"/>
      <c r="L21" s="402" t="s">
        <v>81</v>
      </c>
    </row>
    <row r="22" spans="1:12" ht="12.75">
      <c r="A22" s="159" t="s">
        <v>14</v>
      </c>
      <c r="B22" s="159"/>
      <c r="C22" s="159"/>
      <c r="D22" s="42"/>
      <c r="E22" s="33"/>
      <c r="F22" s="21"/>
      <c r="G22" s="217"/>
      <c r="H22" s="42"/>
      <c r="I22" s="33"/>
      <c r="J22" s="21"/>
      <c r="K22" s="217"/>
      <c r="L22" s="401"/>
    </row>
    <row r="23" spans="1:12" ht="12.75">
      <c r="A23" s="294"/>
      <c r="B23" s="91" t="s">
        <v>51</v>
      </c>
      <c r="C23" s="300"/>
      <c r="D23" s="298"/>
      <c r="E23" s="57" t="s">
        <v>15</v>
      </c>
      <c r="F23" s="155"/>
      <c r="G23" s="213"/>
      <c r="H23" s="157">
        <v>500</v>
      </c>
      <c r="I23" s="57" t="s">
        <v>15</v>
      </c>
      <c r="J23" s="155"/>
      <c r="K23" s="213"/>
      <c r="L23" s="401" t="s">
        <v>89</v>
      </c>
    </row>
    <row r="24" spans="1:12" ht="12.75">
      <c r="A24" s="207" t="s">
        <v>27</v>
      </c>
      <c r="B24" s="30" t="s">
        <v>16</v>
      </c>
      <c r="C24" s="301"/>
      <c r="D24" s="157">
        <f>TRUNC(ROUND((C24*10)*$D$23/1000,0),0)</f>
        <v>0</v>
      </c>
      <c r="E24" s="43" t="s">
        <v>15</v>
      </c>
      <c r="F24" s="160">
        <f>IF(D24=0,0,IF(D24&gt;0,TRUNC(ROUND(($C$23/(($C$24*10)+($C$25*4.4)+($C$26*8.3))),2),2)))</f>
        <v>0</v>
      </c>
      <c r="G24" s="215">
        <f>D24*F24</f>
        <v>0</v>
      </c>
      <c r="H24" s="41">
        <v>85</v>
      </c>
      <c r="I24" s="43" t="s">
        <v>15</v>
      </c>
      <c r="J24" s="135">
        <v>1.38</v>
      </c>
      <c r="K24" s="215">
        <f>J24*H24</f>
        <v>117.3</v>
      </c>
      <c r="L24" s="403" t="s">
        <v>83</v>
      </c>
    </row>
    <row r="25" spans="1:12" ht="12.75">
      <c r="A25" s="91" t="s">
        <v>28</v>
      </c>
      <c r="B25" s="91" t="s">
        <v>16</v>
      </c>
      <c r="C25" s="294"/>
      <c r="D25" s="157">
        <f>TRUNC(ROUND((C25*4.4)*$D$23/1000,0),0)</f>
        <v>0</v>
      </c>
      <c r="E25" s="57" t="s">
        <v>15</v>
      </c>
      <c r="F25" s="160">
        <f>IF(D25=0,0,IF(D25&gt;0,TRUNC(ROUND(($C$23/(($C$24*10)+($C$25*4.4)+($C$26*8.3))),2),2)))</f>
        <v>0</v>
      </c>
      <c r="G25" s="213">
        <f>D25*F25</f>
        <v>0</v>
      </c>
      <c r="H25" s="157">
        <v>13</v>
      </c>
      <c r="I25" s="57" t="s">
        <v>15</v>
      </c>
      <c r="J25" s="160">
        <v>1.38</v>
      </c>
      <c r="K25" s="213">
        <f>J25*H25</f>
        <v>17.939999999999998</v>
      </c>
      <c r="L25" s="401"/>
    </row>
    <row r="26" spans="1:11" ht="12.75">
      <c r="A26" s="30" t="s">
        <v>29</v>
      </c>
      <c r="B26" s="30" t="s">
        <v>16</v>
      </c>
      <c r="C26" s="296"/>
      <c r="D26" s="162">
        <f>TRUNC(ROUND((C26*8.3)*$D$23/1000,0),0)</f>
        <v>0</v>
      </c>
      <c r="E26" s="43" t="s">
        <v>15</v>
      </c>
      <c r="F26" s="160">
        <f>IF(D26=0,0,IF(D26&gt;0,TRUNC(ROUND(($C$23/(($C$24*10)+($C$25*4.4)+($C$26*8.3))),2),2)))</f>
        <v>0</v>
      </c>
      <c r="G26" s="215">
        <f>D26*F26</f>
        <v>0</v>
      </c>
      <c r="H26" s="41">
        <v>46</v>
      </c>
      <c r="I26" s="43" t="s">
        <v>15</v>
      </c>
      <c r="J26" s="135">
        <v>1.38</v>
      </c>
      <c r="K26" s="215">
        <f>J26*H26</f>
        <v>63.48</v>
      </c>
    </row>
    <row r="27" spans="1:12" ht="12.75" outlineLevel="1">
      <c r="A27" s="294"/>
      <c r="B27" s="91" t="s">
        <v>51</v>
      </c>
      <c r="C27" s="295"/>
      <c r="D27" s="298"/>
      <c r="E27" s="57" t="s">
        <v>15</v>
      </c>
      <c r="F27" s="155"/>
      <c r="G27" s="213"/>
      <c r="H27" s="157"/>
      <c r="I27" s="57"/>
      <c r="J27" s="155"/>
      <c r="K27" s="213"/>
      <c r="L27" s="404"/>
    </row>
    <row r="28" spans="1:12" ht="12.75" outlineLevel="1">
      <c r="A28" s="207" t="s">
        <v>27</v>
      </c>
      <c r="B28" s="30" t="s">
        <v>16</v>
      </c>
      <c r="C28" s="301"/>
      <c r="D28" s="157">
        <f>TRUNC(ROUND((C28*10)*$D$27/1000,0),0)</f>
        <v>0</v>
      </c>
      <c r="E28" s="43" t="s">
        <v>15</v>
      </c>
      <c r="F28" s="160">
        <f>IF(D28=0,0,IF(D28&gt;0,TRUNC(ROUND(($C$27/(($C$28*10)+($C$29*4.4)+($C$30*8.3))),2),2)))</f>
        <v>0</v>
      </c>
      <c r="G28" s="213">
        <f>D28*F28</f>
        <v>0</v>
      </c>
      <c r="H28" s="41"/>
      <c r="I28" s="43"/>
      <c r="J28" s="135"/>
      <c r="K28" s="215"/>
      <c r="L28" s="404"/>
    </row>
    <row r="29" spans="1:12" ht="12.75" outlineLevel="1">
      <c r="A29" s="91" t="s">
        <v>28</v>
      </c>
      <c r="B29" s="91" t="s">
        <v>16</v>
      </c>
      <c r="C29" s="294"/>
      <c r="D29" s="157">
        <f>TRUNC(ROUND((C29*4.4)*$D$27/1000,0),0)</f>
        <v>0</v>
      </c>
      <c r="E29" s="57" t="s">
        <v>15</v>
      </c>
      <c r="F29" s="160">
        <f>IF(D29=0,0,IF(D29&gt;0,TRUNC(ROUND(($C$27/(($C$28*10)+($C$29*4.4)+($C$30*8.3))),2),2)))</f>
        <v>0</v>
      </c>
      <c r="G29" s="240">
        <f>D29*F29</f>
        <v>0</v>
      </c>
      <c r="H29" s="157"/>
      <c r="I29" s="57"/>
      <c r="J29" s="160"/>
      <c r="K29" s="213"/>
      <c r="L29" s="404"/>
    </row>
    <row r="30" spans="1:11" ht="12.75" outlineLevel="1">
      <c r="A30" s="30" t="s">
        <v>29</v>
      </c>
      <c r="B30" s="92" t="s">
        <v>16</v>
      </c>
      <c r="C30" s="297"/>
      <c r="D30" s="162">
        <f>TRUNC(ROUND((C30*8.3)*$D$27/1000,0),0)</f>
        <v>0</v>
      </c>
      <c r="E30" s="43" t="s">
        <v>15</v>
      </c>
      <c r="F30" s="160">
        <f>IF(D30=0,0,IF(D30&gt;0,TRUNC(ROUND(($C$27/(($C$28*10)+($C$29*4.4)+($C$30*8.3))),2),2)))</f>
        <v>0</v>
      </c>
      <c r="G30" s="215">
        <f>D30*F30</f>
        <v>0</v>
      </c>
      <c r="H30" s="152"/>
      <c r="I30" s="40"/>
      <c r="J30" s="153"/>
      <c r="K30" s="221"/>
    </row>
    <row r="31" spans="1:11" ht="12.75">
      <c r="A31" s="18" t="s">
        <v>21</v>
      </c>
      <c r="B31" s="159"/>
      <c r="C31" s="159"/>
      <c r="D31" s="42"/>
      <c r="E31" s="33"/>
      <c r="F31" s="21"/>
      <c r="G31" s="217" t="s">
        <v>1</v>
      </c>
      <c r="H31" s="42"/>
      <c r="I31" s="33"/>
      <c r="J31" s="21"/>
      <c r="K31" s="217"/>
    </row>
    <row r="32" spans="1:11" ht="12.75">
      <c r="A32" s="30" t="s">
        <v>23</v>
      </c>
      <c r="B32" s="30"/>
      <c r="C32" s="30"/>
      <c r="D32" s="41"/>
      <c r="E32" s="43"/>
      <c r="F32" s="39"/>
      <c r="G32" s="215"/>
      <c r="H32" s="41"/>
      <c r="I32" s="43"/>
      <c r="J32" s="137"/>
      <c r="K32" s="215"/>
    </row>
    <row r="33" spans="1:12" ht="12.75">
      <c r="A33" s="294"/>
      <c r="B33" s="91" t="s">
        <v>52</v>
      </c>
      <c r="C33" s="302"/>
      <c r="D33" s="157"/>
      <c r="E33" s="57"/>
      <c r="F33" s="155"/>
      <c r="G33" s="213"/>
      <c r="H33" s="139"/>
      <c r="I33" s="57"/>
      <c r="J33" s="139"/>
      <c r="K33" s="409"/>
      <c r="L33" s="405" t="s">
        <v>84</v>
      </c>
    </row>
    <row r="34" spans="1:11" ht="12.75">
      <c r="A34" s="296"/>
      <c r="B34" s="30" t="s">
        <v>18</v>
      </c>
      <c r="C34" s="296"/>
      <c r="D34" s="304"/>
      <c r="E34" s="43" t="str">
        <f>IF(D34&lt;&gt;1,"korda","kord")</f>
        <v>korda</v>
      </c>
      <c r="F34" s="165">
        <f>C33*C34</f>
        <v>0</v>
      </c>
      <c r="G34" s="215">
        <f>D34*F34</f>
        <v>0</v>
      </c>
      <c r="H34" s="41">
        <v>1</v>
      </c>
      <c r="I34" s="43" t="str">
        <f>IF(H34&gt;1,"korda","kord")</f>
        <v>kord</v>
      </c>
      <c r="J34" s="135">
        <v>11.27</v>
      </c>
      <c r="K34" s="215">
        <f>J34*H34</f>
        <v>11.27</v>
      </c>
    </row>
    <row r="35" spans="1:12" ht="12.75" outlineLevel="1">
      <c r="A35" s="294"/>
      <c r="B35" s="91" t="s">
        <v>52</v>
      </c>
      <c r="C35" s="294"/>
      <c r="D35" s="157"/>
      <c r="E35" s="57"/>
      <c r="F35" s="166"/>
      <c r="G35" s="213"/>
      <c r="H35" s="155"/>
      <c r="I35" s="57"/>
      <c r="J35" s="160"/>
      <c r="K35" s="213"/>
      <c r="L35" s="406"/>
    </row>
    <row r="36" spans="1:12" ht="12.75" outlineLevel="1">
      <c r="A36" s="297"/>
      <c r="B36" s="92" t="s">
        <v>18</v>
      </c>
      <c r="C36" s="303"/>
      <c r="D36" s="293"/>
      <c r="E36" s="43" t="str">
        <f>IF(D36&lt;&gt;1,"korda","kord")</f>
        <v>korda</v>
      </c>
      <c r="F36" s="167">
        <f>C35*C36</f>
        <v>0</v>
      </c>
      <c r="G36" s="215">
        <f>D36*F36</f>
        <v>0</v>
      </c>
      <c r="H36" s="158"/>
      <c r="I36" s="40"/>
      <c r="J36" s="153"/>
      <c r="K36" s="221"/>
      <c r="L36" s="406"/>
    </row>
    <row r="37" spans="1:12" ht="12.75">
      <c r="A37" s="159" t="s">
        <v>24</v>
      </c>
      <c r="B37" s="159"/>
      <c r="C37" s="159"/>
      <c r="D37" s="42"/>
      <c r="E37" s="33"/>
      <c r="F37" s="165"/>
      <c r="G37" s="217"/>
      <c r="H37" s="21"/>
      <c r="I37" s="33"/>
      <c r="J37" s="232"/>
      <c r="K37" s="217"/>
      <c r="L37" s="406"/>
    </row>
    <row r="38" spans="1:12" ht="12.75" outlineLevel="1">
      <c r="A38" s="294"/>
      <c r="B38" s="91" t="s">
        <v>52</v>
      </c>
      <c r="C38" s="302"/>
      <c r="D38" s="168"/>
      <c r="E38" s="169"/>
      <c r="F38" s="170"/>
      <c r="G38" s="213"/>
      <c r="H38" s="155"/>
      <c r="I38" s="57"/>
      <c r="J38" s="160"/>
      <c r="K38" s="213"/>
      <c r="L38" s="405" t="s">
        <v>85</v>
      </c>
    </row>
    <row r="39" spans="1:12" ht="12.75" outlineLevel="1">
      <c r="A39" s="296"/>
      <c r="B39" s="30" t="s">
        <v>18</v>
      </c>
      <c r="C39" s="296"/>
      <c r="D39" s="304"/>
      <c r="E39" s="43" t="str">
        <f>IF(D39&lt;&gt;1,"korda","kord")</f>
        <v>korda</v>
      </c>
      <c r="F39" s="165">
        <f>C38*C39</f>
        <v>0</v>
      </c>
      <c r="G39" s="227">
        <f>D39*F39</f>
        <v>0</v>
      </c>
      <c r="H39" s="181">
        <v>1</v>
      </c>
      <c r="I39" s="14" t="s">
        <v>8</v>
      </c>
      <c r="J39" s="192">
        <v>22.24</v>
      </c>
      <c r="K39" s="224">
        <f>H39*J39</f>
        <v>22.24</v>
      </c>
      <c r="L39" s="406"/>
    </row>
    <row r="40" spans="1:12" ht="12.75" outlineLevel="2">
      <c r="A40" s="294"/>
      <c r="B40" s="91" t="s">
        <v>52</v>
      </c>
      <c r="C40" s="295"/>
      <c r="D40" s="171"/>
      <c r="E40" s="172"/>
      <c r="F40" s="170"/>
      <c r="G40" s="224"/>
      <c r="H40" s="173"/>
      <c r="I40" s="62"/>
      <c r="J40" s="233"/>
      <c r="K40" s="224"/>
      <c r="L40" s="406"/>
    </row>
    <row r="41" spans="1:12" ht="12.75" outlineLevel="2">
      <c r="A41" s="305"/>
      <c r="B41" s="206" t="s">
        <v>18</v>
      </c>
      <c r="C41" s="305"/>
      <c r="D41" s="307"/>
      <c r="E41" s="43" t="str">
        <f>IF(D41&lt;&gt;1,"korda","kord")</f>
        <v>korda</v>
      </c>
      <c r="F41" s="167">
        <f>C40*C41</f>
        <v>0</v>
      </c>
      <c r="G41" s="225">
        <f>D41*F41</f>
        <v>0</v>
      </c>
      <c r="H41" s="175"/>
      <c r="I41" s="176"/>
      <c r="J41" s="234"/>
      <c r="K41" s="225"/>
      <c r="L41" s="406"/>
    </row>
    <row r="42" spans="1:12" ht="12.75">
      <c r="A42" s="95" t="s">
        <v>25</v>
      </c>
      <c r="B42" s="95"/>
      <c r="C42" s="95"/>
      <c r="D42" s="177"/>
      <c r="E42" s="178"/>
      <c r="F42" s="179"/>
      <c r="G42" s="226"/>
      <c r="H42" s="180"/>
      <c r="I42" s="178"/>
      <c r="J42" s="235"/>
      <c r="K42" s="226"/>
      <c r="L42" s="406"/>
    </row>
    <row r="43" spans="1:12" ht="12.75" outlineLevel="1">
      <c r="A43" s="294"/>
      <c r="B43" s="91" t="s">
        <v>52</v>
      </c>
      <c r="C43" s="302"/>
      <c r="D43" s="171"/>
      <c r="E43" s="172"/>
      <c r="F43" s="170"/>
      <c r="G43" s="224"/>
      <c r="H43" s="173"/>
      <c r="I43" s="62"/>
      <c r="J43" s="233"/>
      <c r="K43" s="224"/>
      <c r="L43" s="405" t="s">
        <v>86</v>
      </c>
    </row>
    <row r="44" spans="1:12" ht="12.75" outlineLevel="1">
      <c r="A44" s="296"/>
      <c r="B44" s="30" t="s">
        <v>18</v>
      </c>
      <c r="C44" s="296"/>
      <c r="D44" s="304"/>
      <c r="E44" s="43" t="str">
        <f>IF(D44&lt;&gt;1,"korda","kord")</f>
        <v>korda</v>
      </c>
      <c r="F44" s="165">
        <f>C43*C44</f>
        <v>0</v>
      </c>
      <c r="G44" s="227">
        <f>D44*F44</f>
        <v>0</v>
      </c>
      <c r="H44" s="181">
        <v>0.5</v>
      </c>
      <c r="I44" s="14" t="s">
        <v>48</v>
      </c>
      <c r="J44" s="192">
        <v>2.24</v>
      </c>
      <c r="K44" s="227">
        <f>H44*J44</f>
        <v>1.12</v>
      </c>
      <c r="L44" s="406"/>
    </row>
    <row r="45" spans="1:12" ht="12.75" outlineLevel="2">
      <c r="A45" s="294"/>
      <c r="B45" s="91" t="s">
        <v>52</v>
      </c>
      <c r="C45" s="295"/>
      <c r="D45" s="171"/>
      <c r="E45" s="172"/>
      <c r="F45" s="170"/>
      <c r="G45" s="224"/>
      <c r="H45" s="173"/>
      <c r="I45" s="62"/>
      <c r="J45" s="233"/>
      <c r="K45" s="224"/>
      <c r="L45" s="406"/>
    </row>
    <row r="46" spans="1:12" ht="12.75" outlineLevel="2">
      <c r="A46" s="296"/>
      <c r="B46" s="30" t="s">
        <v>18</v>
      </c>
      <c r="C46" s="296"/>
      <c r="D46" s="309"/>
      <c r="E46" s="43" t="str">
        <f>IF(D46&lt;&gt;1,"korda","kord")</f>
        <v>korda</v>
      </c>
      <c r="F46" s="182">
        <f>C45*C46</f>
        <v>0</v>
      </c>
      <c r="G46" s="227">
        <f>D46*F46</f>
        <v>0</v>
      </c>
      <c r="H46" s="181"/>
      <c r="I46" s="14"/>
      <c r="J46" s="192"/>
      <c r="K46" s="227"/>
      <c r="L46" s="406"/>
    </row>
    <row r="47" spans="1:12" ht="12" customHeight="1">
      <c r="A47" s="159" t="s">
        <v>26</v>
      </c>
      <c r="B47" s="159"/>
      <c r="C47" s="159"/>
      <c r="D47" s="183"/>
      <c r="E47" s="184"/>
      <c r="F47" s="185"/>
      <c r="G47" s="228"/>
      <c r="H47" s="186"/>
      <c r="I47" s="184"/>
      <c r="J47" s="236"/>
      <c r="K47" s="228"/>
      <c r="L47" s="407"/>
    </row>
    <row r="48" spans="1:12" ht="12.75" outlineLevel="1">
      <c r="A48" s="294"/>
      <c r="B48" s="91" t="s">
        <v>52</v>
      </c>
      <c r="C48" s="302"/>
      <c r="D48" s="187"/>
      <c r="E48" s="68"/>
      <c r="F48" s="188"/>
      <c r="G48" s="229"/>
      <c r="H48" s="189"/>
      <c r="I48" s="68"/>
      <c r="J48" s="237"/>
      <c r="K48" s="229"/>
      <c r="L48" s="405" t="s">
        <v>87</v>
      </c>
    </row>
    <row r="49" spans="1:12" ht="12.75" outlineLevel="1">
      <c r="A49" s="305"/>
      <c r="B49" s="206" t="s">
        <v>18</v>
      </c>
      <c r="C49" s="296"/>
      <c r="D49" s="304"/>
      <c r="E49" s="43" t="str">
        <f>IF(D49&lt;&gt;1,"korda","kord")</f>
        <v>korda</v>
      </c>
      <c r="F49" s="167">
        <f>C48*C49</f>
        <v>0</v>
      </c>
      <c r="G49" s="225">
        <f>D49*F49</f>
        <v>0</v>
      </c>
      <c r="H49" s="175">
        <v>1</v>
      </c>
      <c r="I49" s="176" t="s">
        <v>8</v>
      </c>
      <c r="J49" s="234">
        <v>6.55</v>
      </c>
      <c r="K49" s="225">
        <f>H49*J49</f>
        <v>6.55</v>
      </c>
      <c r="L49" s="406"/>
    </row>
    <row r="50" spans="1:12" ht="12.75">
      <c r="A50" s="208" t="s">
        <v>19</v>
      </c>
      <c r="B50" s="159"/>
      <c r="C50" s="159"/>
      <c r="D50" s="183"/>
      <c r="E50" s="184"/>
      <c r="F50" s="185"/>
      <c r="G50" s="228"/>
      <c r="H50" s="183"/>
      <c r="I50" s="184"/>
      <c r="J50" s="236"/>
      <c r="K50" s="228"/>
      <c r="L50" s="406"/>
    </row>
    <row r="51" spans="1:11" ht="12.75">
      <c r="A51" s="96" t="s">
        <v>50</v>
      </c>
      <c r="B51" s="96"/>
      <c r="C51" s="96"/>
      <c r="D51" s="190">
        <f>D5</f>
        <v>0</v>
      </c>
      <c r="E51" s="68" t="s">
        <v>33</v>
      </c>
      <c r="F51" s="311"/>
      <c r="G51" s="229">
        <f>D51*F51</f>
        <v>0</v>
      </c>
      <c r="H51" s="190">
        <f>H5</f>
        <v>1.5468750000000002</v>
      </c>
      <c r="I51" s="68" t="s">
        <v>33</v>
      </c>
      <c r="J51" s="237">
        <v>3.82</v>
      </c>
      <c r="K51" s="229">
        <f>H51*J51</f>
        <v>5.909062500000001</v>
      </c>
    </row>
    <row r="52" spans="1:11" ht="12.75">
      <c r="A52" s="296" t="s">
        <v>37</v>
      </c>
      <c r="B52" s="30"/>
      <c r="C52" s="30"/>
      <c r="D52" s="312"/>
      <c r="E52" s="310"/>
      <c r="F52" s="313"/>
      <c r="G52" s="227">
        <f>D52*F52</f>
        <v>0</v>
      </c>
      <c r="H52" s="191"/>
      <c r="I52" s="14"/>
      <c r="J52" s="192"/>
      <c r="K52" s="227"/>
    </row>
    <row r="53" spans="1:11" ht="12.75">
      <c r="A53" s="205" t="s">
        <v>30</v>
      </c>
      <c r="B53" s="205"/>
      <c r="C53" s="205"/>
      <c r="D53" s="70"/>
      <c r="E53" s="71"/>
      <c r="F53" s="72"/>
      <c r="G53" s="230">
        <f>SUM(G15:G52)</f>
        <v>0</v>
      </c>
      <c r="H53" s="70"/>
      <c r="I53" s="71"/>
      <c r="J53" s="73"/>
      <c r="K53" s="230">
        <f>SUM(K15:K52)</f>
        <v>377.67426250000005</v>
      </c>
    </row>
    <row r="54" spans="1:11" ht="12.75">
      <c r="A54" s="451" t="s">
        <v>5</v>
      </c>
      <c r="B54" s="452"/>
      <c r="C54" s="452"/>
      <c r="D54" s="452"/>
      <c r="E54" s="452"/>
      <c r="F54" s="452"/>
      <c r="G54" s="231">
        <f>G13-G53</f>
        <v>0</v>
      </c>
      <c r="H54" s="453"/>
      <c r="I54" s="454"/>
      <c r="J54" s="454"/>
      <c r="K54" s="410">
        <f>K13-K53</f>
        <v>564.5948</v>
      </c>
    </row>
    <row r="55" spans="1:12" ht="12.75" outlineLevel="1">
      <c r="A55" s="446" t="s">
        <v>34</v>
      </c>
      <c r="B55" s="446"/>
      <c r="C55" s="446"/>
      <c r="D55" s="446"/>
      <c r="E55" s="446"/>
      <c r="F55" s="447"/>
      <c r="G55" s="199"/>
      <c r="H55" s="455"/>
      <c r="I55" s="455"/>
      <c r="J55" s="456"/>
      <c r="K55" s="411"/>
      <c r="L55" s="401"/>
    </row>
    <row r="56" spans="1:11" ht="12.75" outlineLevel="1">
      <c r="A56" s="260" t="s">
        <v>53</v>
      </c>
      <c r="B56" s="258"/>
      <c r="C56" s="258"/>
      <c r="D56" s="258"/>
      <c r="E56" s="258"/>
      <c r="F56" s="259"/>
      <c r="G56" s="335"/>
      <c r="H56" s="448"/>
      <c r="I56" s="448"/>
      <c r="J56" s="449"/>
      <c r="K56" s="412">
        <v>59</v>
      </c>
    </row>
    <row r="57" spans="1:11" ht="12.75" outlineLevel="1">
      <c r="A57" s="260" t="s">
        <v>54</v>
      </c>
      <c r="B57" s="258"/>
      <c r="C57" s="258"/>
      <c r="D57" s="258"/>
      <c r="E57" s="258"/>
      <c r="F57" s="259"/>
      <c r="G57" s="335"/>
      <c r="H57" s="448"/>
      <c r="I57" s="448"/>
      <c r="J57" s="449"/>
      <c r="K57" s="412">
        <v>4.8</v>
      </c>
    </row>
    <row r="58" spans="1:11" ht="12.75" outlineLevel="1">
      <c r="A58" s="260" t="s">
        <v>55</v>
      </c>
      <c r="B58" s="258"/>
      <c r="C58" s="258"/>
      <c r="D58" s="258"/>
      <c r="E58" s="258"/>
      <c r="F58" s="259"/>
      <c r="G58" s="335"/>
      <c r="H58" s="448"/>
      <c r="I58" s="448"/>
      <c r="J58" s="449"/>
      <c r="K58" s="412">
        <v>36.4</v>
      </c>
    </row>
    <row r="59" spans="1:11" ht="12.75" outlineLevel="1">
      <c r="A59" s="260" t="s">
        <v>56</v>
      </c>
      <c r="B59" s="258"/>
      <c r="C59" s="258"/>
      <c r="D59" s="258"/>
      <c r="E59" s="258"/>
      <c r="F59" s="259"/>
      <c r="G59" s="335"/>
      <c r="H59" s="448"/>
      <c r="I59" s="448"/>
      <c r="J59" s="449"/>
      <c r="K59" s="412"/>
    </row>
    <row r="60" spans="1:11" ht="12.75" outlineLevel="1">
      <c r="A60" s="260" t="s">
        <v>57</v>
      </c>
      <c r="B60" s="258"/>
      <c r="C60" s="258"/>
      <c r="D60" s="258"/>
      <c r="E60" s="258"/>
      <c r="F60" s="259"/>
      <c r="G60" s="335"/>
      <c r="H60" s="448"/>
      <c r="I60" s="448"/>
      <c r="J60" s="449"/>
      <c r="K60" s="412">
        <v>17.9</v>
      </c>
    </row>
    <row r="61" spans="1:11" ht="12.75" outlineLevel="1">
      <c r="A61" s="260" t="s">
        <v>58</v>
      </c>
      <c r="B61" s="258"/>
      <c r="C61" s="258"/>
      <c r="D61" s="258"/>
      <c r="E61" s="258"/>
      <c r="F61" s="259"/>
      <c r="G61" s="335"/>
      <c r="H61" s="448"/>
      <c r="I61" s="448"/>
      <c r="J61" s="449"/>
      <c r="K61" s="412">
        <v>7.4</v>
      </c>
    </row>
    <row r="62" spans="1:11" ht="12.75" outlineLevel="1">
      <c r="A62" s="260" t="s">
        <v>11</v>
      </c>
      <c r="B62" s="258"/>
      <c r="C62" s="258"/>
      <c r="D62" s="258"/>
      <c r="E62" s="258"/>
      <c r="F62" s="259"/>
      <c r="G62" s="335"/>
      <c r="H62" s="448"/>
      <c r="I62" s="448"/>
      <c r="J62" s="449"/>
      <c r="K62" s="412">
        <v>73.2</v>
      </c>
    </row>
    <row r="63" spans="1:11" ht="12.75" outlineLevel="1">
      <c r="A63" s="260" t="s">
        <v>12</v>
      </c>
      <c r="B63" s="258"/>
      <c r="C63" s="258"/>
      <c r="D63" s="258"/>
      <c r="E63" s="258"/>
      <c r="F63" s="259"/>
      <c r="G63" s="335"/>
      <c r="H63" s="448"/>
      <c r="I63" s="448"/>
      <c r="J63" s="449"/>
      <c r="K63" s="412">
        <v>24.8</v>
      </c>
    </row>
    <row r="64" spans="1:11" ht="12.75" outlineLevel="1">
      <c r="A64" s="260" t="s">
        <v>59</v>
      </c>
      <c r="B64" s="258"/>
      <c r="C64" s="258"/>
      <c r="D64" s="258"/>
      <c r="E64" s="258"/>
      <c r="F64" s="259"/>
      <c r="G64" s="335"/>
      <c r="H64" s="448"/>
      <c r="I64" s="448"/>
      <c r="J64" s="449"/>
      <c r="K64" s="412">
        <v>75.6</v>
      </c>
    </row>
    <row r="65" spans="1:11" ht="12.75" outlineLevel="1">
      <c r="A65" s="260" t="s">
        <v>60</v>
      </c>
      <c r="B65" s="258"/>
      <c r="C65" s="258"/>
      <c r="D65" s="258"/>
      <c r="E65" s="258"/>
      <c r="F65" s="259"/>
      <c r="G65" s="335"/>
      <c r="H65" s="448"/>
      <c r="I65" s="448"/>
      <c r="J65" s="449"/>
      <c r="K65" s="412">
        <v>16.2</v>
      </c>
    </row>
    <row r="66" spans="1:11" ht="12.75" outlineLevel="1">
      <c r="A66" s="260" t="s">
        <v>61</v>
      </c>
      <c r="B66" s="258"/>
      <c r="C66" s="258"/>
      <c r="D66" s="258"/>
      <c r="E66" s="258"/>
      <c r="F66" s="259"/>
      <c r="G66" s="335"/>
      <c r="H66" s="448"/>
      <c r="I66" s="448"/>
      <c r="J66" s="449"/>
      <c r="K66" s="412">
        <v>30.4</v>
      </c>
    </row>
    <row r="67" spans="1:11" ht="12.75" outlineLevel="1">
      <c r="A67" s="260" t="s">
        <v>62</v>
      </c>
      <c r="B67" s="258"/>
      <c r="C67" s="258"/>
      <c r="D67" s="258"/>
      <c r="E67" s="258"/>
      <c r="F67" s="259"/>
      <c r="G67" s="335"/>
      <c r="H67" s="448"/>
      <c r="I67" s="448"/>
      <c r="J67" s="449"/>
      <c r="K67" s="412">
        <v>5.7</v>
      </c>
    </row>
    <row r="68" spans="1:11" ht="12.75" outlineLevel="1">
      <c r="A68" s="257"/>
      <c r="B68" s="258"/>
      <c r="C68" s="258"/>
      <c r="D68" s="258"/>
      <c r="E68" s="258"/>
      <c r="F68" s="259"/>
      <c r="G68" s="335"/>
      <c r="H68" s="448"/>
      <c r="I68" s="448"/>
      <c r="J68" s="449"/>
      <c r="K68" s="412"/>
    </row>
    <row r="69" spans="1:11" ht="12.75" outlineLevel="1">
      <c r="A69" s="257"/>
      <c r="B69" s="258"/>
      <c r="C69" s="258"/>
      <c r="D69" s="258"/>
      <c r="E69" s="258"/>
      <c r="F69" s="259"/>
      <c r="G69" s="335"/>
      <c r="H69" s="448"/>
      <c r="I69" s="448"/>
      <c r="J69" s="449"/>
      <c r="K69" s="412"/>
    </row>
    <row r="70" spans="1:11" ht="12.75" outlineLevel="1">
      <c r="A70" s="257"/>
      <c r="B70" s="258"/>
      <c r="C70" s="258"/>
      <c r="D70" s="258"/>
      <c r="E70" s="258"/>
      <c r="F70" s="259"/>
      <c r="G70" s="335"/>
      <c r="H70" s="448"/>
      <c r="I70" s="448"/>
      <c r="J70" s="449"/>
      <c r="K70" s="412"/>
    </row>
    <row r="71" spans="1:11" ht="12.75" outlineLevel="1">
      <c r="A71" s="257"/>
      <c r="B71" s="258"/>
      <c r="C71" s="258"/>
      <c r="D71" s="258"/>
      <c r="E71" s="258"/>
      <c r="F71" s="259"/>
      <c r="G71" s="335"/>
      <c r="H71" s="448"/>
      <c r="I71" s="448"/>
      <c r="J71" s="449"/>
      <c r="K71" s="412"/>
    </row>
    <row r="72" spans="1:11" ht="12.75" outlineLevel="1">
      <c r="A72" s="424"/>
      <c r="B72" s="425"/>
      <c r="C72" s="425"/>
      <c r="D72" s="425"/>
      <c r="E72" s="425"/>
      <c r="F72" s="426"/>
      <c r="G72" s="338"/>
      <c r="H72" s="448"/>
      <c r="I72" s="448"/>
      <c r="J72" s="449"/>
      <c r="K72" s="412"/>
    </row>
    <row r="73" spans="1:11" ht="12.75" outlineLevel="1">
      <c r="A73" s="424"/>
      <c r="B73" s="425"/>
      <c r="C73" s="425"/>
      <c r="D73" s="425"/>
      <c r="E73" s="425"/>
      <c r="F73" s="426"/>
      <c r="G73" s="336"/>
      <c r="H73" s="448"/>
      <c r="I73" s="448"/>
      <c r="J73" s="449"/>
      <c r="K73" s="412"/>
    </row>
    <row r="74" spans="1:12" ht="12.75" outlineLevel="1">
      <c r="A74" s="424"/>
      <c r="B74" s="425"/>
      <c r="C74" s="425"/>
      <c r="D74" s="425"/>
      <c r="E74" s="425"/>
      <c r="F74" s="426"/>
      <c r="G74" s="336"/>
      <c r="H74" s="448"/>
      <c r="I74" s="448"/>
      <c r="J74" s="449"/>
      <c r="K74" s="412"/>
      <c r="L74" s="401"/>
    </row>
    <row r="75" spans="1:11" ht="12.75" outlineLevel="1">
      <c r="A75" s="460" t="s">
        <v>13</v>
      </c>
      <c r="B75" s="460"/>
      <c r="C75" s="460"/>
      <c r="D75" s="460"/>
      <c r="E75" s="460"/>
      <c r="F75" s="461"/>
      <c r="G75" s="337"/>
      <c r="H75" s="465"/>
      <c r="I75" s="465"/>
      <c r="J75" s="466"/>
      <c r="K75" s="412">
        <v>10</v>
      </c>
    </row>
    <row r="76" spans="1:11" ht="12.75">
      <c r="A76" s="464" t="s">
        <v>7</v>
      </c>
      <c r="B76" s="464"/>
      <c r="C76" s="464"/>
      <c r="D76" s="464"/>
      <c r="E76" s="464"/>
      <c r="F76" s="431"/>
      <c r="G76" s="330">
        <f>SUM(G56:G75)</f>
        <v>0</v>
      </c>
      <c r="H76" s="457"/>
      <c r="I76" s="458"/>
      <c r="J76" s="459"/>
      <c r="K76" s="413">
        <f>SUM(K56:K75)</f>
        <v>361.4</v>
      </c>
    </row>
    <row r="77" spans="1:11" ht="12.75">
      <c r="A77" s="451" t="s">
        <v>6</v>
      </c>
      <c r="B77" s="452"/>
      <c r="C77" s="452"/>
      <c r="D77" s="452"/>
      <c r="E77" s="452"/>
      <c r="F77" s="452"/>
      <c r="G77" s="331">
        <f>G54-G76</f>
        <v>0</v>
      </c>
      <c r="H77" s="457"/>
      <c r="I77" s="458"/>
      <c r="J77" s="459"/>
      <c r="K77" s="414">
        <f>K54-K76</f>
        <v>203.1948</v>
      </c>
    </row>
    <row r="78" spans="1:11" ht="12.75">
      <c r="A78" s="193" t="s">
        <v>9</v>
      </c>
      <c r="B78" s="194"/>
      <c r="C78" s="194"/>
      <c r="D78" s="194"/>
      <c r="E78" s="194"/>
      <c r="F78" s="194"/>
      <c r="G78" s="333">
        <f>G53+G76</f>
        <v>0</v>
      </c>
      <c r="H78" s="415"/>
      <c r="I78" s="415"/>
      <c r="J78" s="415"/>
      <c r="K78" s="416">
        <f>K53+K76</f>
        <v>739.0742625</v>
      </c>
    </row>
    <row r="79" spans="1:11" ht="12.75">
      <c r="A79" s="462" t="s">
        <v>10</v>
      </c>
      <c r="B79" s="463"/>
      <c r="C79" s="463"/>
      <c r="D79" s="463"/>
      <c r="E79" s="463"/>
      <c r="F79" s="463"/>
      <c r="G79" s="334">
        <f>IF(D4=0,0,G78/(D4*1000))</f>
        <v>0</v>
      </c>
      <c r="H79" s="417"/>
      <c r="I79" s="418"/>
      <c r="J79" s="418"/>
      <c r="K79" s="419">
        <f>K78/(H4*1000)</f>
        <v>0.164238725</v>
      </c>
    </row>
  </sheetData>
  <sheetProtection sheet="1"/>
  <mergeCells count="34">
    <mergeCell ref="H65:J65"/>
    <mergeCell ref="H66:J66"/>
    <mergeCell ref="H67:J67"/>
    <mergeCell ref="H68:J68"/>
    <mergeCell ref="A75:F75"/>
    <mergeCell ref="A79:F79"/>
    <mergeCell ref="A76:F76"/>
    <mergeCell ref="A77:F77"/>
    <mergeCell ref="H75:J75"/>
    <mergeCell ref="H76:J76"/>
    <mergeCell ref="H77:J77"/>
    <mergeCell ref="A74:F74"/>
    <mergeCell ref="A73:F73"/>
    <mergeCell ref="H71:J71"/>
    <mergeCell ref="H72:J72"/>
    <mergeCell ref="H73:J73"/>
    <mergeCell ref="H74:J74"/>
    <mergeCell ref="D1:G1"/>
    <mergeCell ref="A72:F72"/>
    <mergeCell ref="H69:J69"/>
    <mergeCell ref="H70:J70"/>
    <mergeCell ref="H57:J57"/>
    <mergeCell ref="H58:J58"/>
    <mergeCell ref="A54:F54"/>
    <mergeCell ref="H54:J54"/>
    <mergeCell ref="H55:J55"/>
    <mergeCell ref="H56:J56"/>
    <mergeCell ref="A55:F55"/>
    <mergeCell ref="H63:J63"/>
    <mergeCell ref="H64:J64"/>
    <mergeCell ref="H59:J59"/>
    <mergeCell ref="H60:J60"/>
    <mergeCell ref="H61:J61"/>
    <mergeCell ref="H62:J62"/>
  </mergeCells>
  <printOptions horizontalCentered="1"/>
  <pageMargins left="0.4724409448818898" right="0.5118110236220472" top="0.5118110236220472" bottom="0.4330708661417323" header="0.3937007874015748" footer="0.31496062992125984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9"/>
  <sheetViews>
    <sheetView showGridLines="0" showZeros="0" zoomScalePageLayoutView="0" workbookViewId="0" topLeftCell="A1">
      <selection activeCell="D4" sqref="D4"/>
    </sheetView>
  </sheetViews>
  <sheetFormatPr defaultColWidth="9.140625" defaultRowHeight="12.75" outlineLevelRow="2" outlineLevelCol="1"/>
  <cols>
    <col min="1" max="1" width="28.00390625" style="132" customWidth="1"/>
    <col min="2" max="2" width="12.421875" style="132" customWidth="1" outlineLevel="1"/>
    <col min="3" max="3" width="9.57421875" style="132" customWidth="1" outlineLevel="1"/>
    <col min="4" max="4" width="9.140625" style="132" customWidth="1"/>
    <col min="5" max="5" width="7.8515625" style="132" customWidth="1"/>
    <col min="6" max="11" width="9.140625" style="132" customWidth="1"/>
    <col min="12" max="12" width="29.7109375" style="132" customWidth="1"/>
    <col min="13" max="16384" width="9.140625" style="132" customWidth="1"/>
  </cols>
  <sheetData>
    <row r="1" spans="1:12" ht="30">
      <c r="A1" s="269" t="s">
        <v>46</v>
      </c>
      <c r="B1" s="270" t="s">
        <v>65</v>
      </c>
      <c r="C1" s="269"/>
      <c r="D1" s="467">
        <v>2011</v>
      </c>
      <c r="E1" s="467"/>
      <c r="F1" s="467"/>
      <c r="G1" s="467"/>
      <c r="H1" s="271" t="s">
        <v>35</v>
      </c>
      <c r="I1" s="272" t="s">
        <v>63</v>
      </c>
      <c r="J1" s="273" t="s">
        <v>36</v>
      </c>
      <c r="K1" s="274"/>
      <c r="L1" s="400" t="s">
        <v>76</v>
      </c>
    </row>
    <row r="2" spans="1:11" ht="12.75">
      <c r="A2" s="15"/>
      <c r="B2" s="133"/>
      <c r="C2" s="15"/>
      <c r="D2" s="2"/>
      <c r="E2" s="3"/>
      <c r="F2" s="4" t="s">
        <v>66</v>
      </c>
      <c r="G2" s="5" t="s">
        <v>92</v>
      </c>
      <c r="H2" s="2"/>
      <c r="I2" s="3"/>
      <c r="J2" s="4" t="s">
        <v>66</v>
      </c>
      <c r="K2" s="5" t="s">
        <v>92</v>
      </c>
    </row>
    <row r="3" spans="1:11" ht="12.75">
      <c r="A3" s="18" t="s">
        <v>0</v>
      </c>
      <c r="B3" s="163"/>
      <c r="C3" s="18"/>
      <c r="D3" s="200"/>
      <c r="E3" s="20" t="s">
        <v>1</v>
      </c>
      <c r="F3" s="21"/>
      <c r="G3" s="22"/>
      <c r="H3" s="200"/>
      <c r="I3" s="20" t="s">
        <v>1</v>
      </c>
      <c r="J3" s="21"/>
      <c r="K3" s="22"/>
    </row>
    <row r="4" spans="1:11" ht="12.75">
      <c r="A4" s="63" t="s">
        <v>2</v>
      </c>
      <c r="B4" s="201"/>
      <c r="C4" s="63"/>
      <c r="D4" s="314"/>
      <c r="E4" s="66" t="s">
        <v>33</v>
      </c>
      <c r="F4" s="290"/>
      <c r="G4" s="213">
        <f>D4*F4</f>
        <v>0</v>
      </c>
      <c r="H4" s="134">
        <v>6</v>
      </c>
      <c r="I4" s="66" t="s">
        <v>33</v>
      </c>
      <c r="J4" s="212">
        <v>185</v>
      </c>
      <c r="K4" s="213">
        <f>J4*H4</f>
        <v>1110</v>
      </c>
    </row>
    <row r="5" spans="1:12" ht="12.75">
      <c r="A5" s="16" t="s">
        <v>3</v>
      </c>
      <c r="C5" s="281"/>
      <c r="D5" s="136">
        <f>D4/1.6*(C5)</f>
        <v>0</v>
      </c>
      <c r="E5" s="31" t="s">
        <v>33</v>
      </c>
      <c r="F5" s="291"/>
      <c r="G5" s="242">
        <f>D5*F5</f>
        <v>0</v>
      </c>
      <c r="H5" s="136">
        <f>H4/1.6*0.55</f>
        <v>2.0625</v>
      </c>
      <c r="I5" s="31" t="s">
        <v>33</v>
      </c>
      <c r="J5" s="214">
        <v>12.78</v>
      </c>
      <c r="K5" s="215">
        <f>J5*H5</f>
        <v>26.358749999999997</v>
      </c>
      <c r="L5" s="401" t="s">
        <v>77</v>
      </c>
    </row>
    <row r="6" spans="1:12" ht="12.75">
      <c r="A6" s="18" t="s">
        <v>22</v>
      </c>
      <c r="B6" s="200"/>
      <c r="C6" s="138"/>
      <c r="D6" s="34"/>
      <c r="E6" s="33"/>
      <c r="F6" s="21"/>
      <c r="G6" s="243"/>
      <c r="H6" s="34"/>
      <c r="I6" s="33"/>
      <c r="J6" s="216"/>
      <c r="K6" s="217"/>
      <c r="L6" s="401"/>
    </row>
    <row r="7" spans="1:12" ht="12.75">
      <c r="A7" s="282"/>
      <c r="B7" s="201"/>
      <c r="C7" s="63"/>
      <c r="D7" s="201"/>
      <c r="E7" s="140"/>
      <c r="F7" s="139"/>
      <c r="G7" s="315"/>
      <c r="H7" s="141"/>
      <c r="I7" s="142"/>
      <c r="J7" s="218"/>
      <c r="K7" s="213">
        <v>90</v>
      </c>
      <c r="L7" s="401"/>
    </row>
    <row r="8" spans="1:12" ht="12.75">
      <c r="A8" s="283"/>
      <c r="B8" s="154"/>
      <c r="C8" s="16"/>
      <c r="D8" s="154"/>
      <c r="E8" s="144"/>
      <c r="F8" s="143"/>
      <c r="G8" s="316"/>
      <c r="H8" s="145"/>
      <c r="I8" s="146"/>
      <c r="J8" s="219"/>
      <c r="K8" s="215"/>
      <c r="L8" s="401"/>
    </row>
    <row r="9" spans="1:12" ht="12.75">
      <c r="A9" s="282"/>
      <c r="B9" s="201"/>
      <c r="C9" s="63"/>
      <c r="D9" s="201"/>
      <c r="E9" s="140"/>
      <c r="F9" s="139"/>
      <c r="G9" s="315"/>
      <c r="H9" s="141"/>
      <c r="I9" s="142"/>
      <c r="J9" s="218"/>
      <c r="K9" s="213"/>
      <c r="L9" s="401"/>
    </row>
    <row r="10" spans="1:12" ht="12.75">
      <c r="A10" s="283"/>
      <c r="B10" s="154"/>
      <c r="C10" s="16"/>
      <c r="D10" s="154"/>
      <c r="E10" s="144"/>
      <c r="F10" s="143"/>
      <c r="G10" s="316"/>
      <c r="H10" s="145"/>
      <c r="I10" s="146"/>
      <c r="J10" s="219"/>
      <c r="K10" s="215"/>
      <c r="L10" s="401"/>
    </row>
    <row r="11" spans="1:12" ht="12.75">
      <c r="A11" s="282"/>
      <c r="B11" s="201"/>
      <c r="C11" s="63"/>
      <c r="D11" s="201"/>
      <c r="E11" s="140"/>
      <c r="F11" s="139"/>
      <c r="G11" s="315"/>
      <c r="H11" s="139"/>
      <c r="I11" s="140"/>
      <c r="J11" s="218"/>
      <c r="K11" s="213"/>
      <c r="L11" s="401"/>
    </row>
    <row r="12" spans="1:12" ht="12.75">
      <c r="A12" s="284"/>
      <c r="B12" s="151"/>
      <c r="C12" s="147"/>
      <c r="D12" s="151"/>
      <c r="E12" s="149"/>
      <c r="F12" s="148"/>
      <c r="G12" s="317"/>
      <c r="H12" s="148"/>
      <c r="I12" s="149"/>
      <c r="J12" s="220"/>
      <c r="K12" s="221"/>
      <c r="L12" s="401"/>
    </row>
    <row r="13" spans="1:12" ht="12.75">
      <c r="A13" s="150" t="s">
        <v>31</v>
      </c>
      <c r="B13" s="25"/>
      <c r="C13" s="150"/>
      <c r="D13" s="41"/>
      <c r="E13" s="40"/>
      <c r="F13" s="39"/>
      <c r="G13" s="244">
        <f>SUM(G4:G12)</f>
        <v>0</v>
      </c>
      <c r="H13" s="41"/>
      <c r="I13" s="40"/>
      <c r="J13" s="214"/>
      <c r="K13" s="222">
        <f>SUM(K4:K12)</f>
        <v>1226.35875</v>
      </c>
      <c r="L13" s="401"/>
    </row>
    <row r="14" spans="1:12" ht="12.75">
      <c r="A14" s="23" t="s">
        <v>4</v>
      </c>
      <c r="B14" s="23"/>
      <c r="C14" s="204"/>
      <c r="D14" s="42"/>
      <c r="E14" s="33"/>
      <c r="F14" s="21"/>
      <c r="G14" s="243"/>
      <c r="H14" s="42"/>
      <c r="I14" s="33"/>
      <c r="J14" s="21"/>
      <c r="K14" s="35"/>
      <c r="L14" s="401"/>
    </row>
    <row r="15" spans="1:12" ht="12.75">
      <c r="A15" s="25" t="s">
        <v>32</v>
      </c>
      <c r="B15" s="151"/>
      <c r="C15" s="147"/>
      <c r="D15" s="293"/>
      <c r="E15" s="40" t="s">
        <v>15</v>
      </c>
      <c r="F15" s="292"/>
      <c r="G15" s="245">
        <f>D15*F15</f>
        <v>0</v>
      </c>
      <c r="H15" s="152">
        <v>190</v>
      </c>
      <c r="I15" s="40" t="s">
        <v>15</v>
      </c>
      <c r="J15" s="153">
        <v>0.38</v>
      </c>
      <c r="K15" s="221">
        <f>J15*H15</f>
        <v>72.2</v>
      </c>
      <c r="L15" s="401" t="s">
        <v>78</v>
      </c>
    </row>
    <row r="16" spans="1:12" ht="12.75">
      <c r="A16" s="18" t="s">
        <v>20</v>
      </c>
      <c r="B16" s="154"/>
      <c r="C16" s="138"/>
      <c r="D16" s="41"/>
      <c r="E16" s="43"/>
      <c r="F16" s="39"/>
      <c r="G16" s="242"/>
      <c r="H16" s="41"/>
      <c r="I16" s="43"/>
      <c r="J16" s="39"/>
      <c r="K16" s="215"/>
      <c r="L16" s="401"/>
    </row>
    <row r="17" spans="1:12" ht="12.75" outlineLevel="1">
      <c r="A17" s="30" t="s">
        <v>17</v>
      </c>
      <c r="B17" s="154"/>
      <c r="C17" s="16"/>
      <c r="D17" s="41"/>
      <c r="E17" s="43"/>
      <c r="F17" s="39"/>
      <c r="G17" s="242"/>
      <c r="H17" s="41"/>
      <c r="I17" s="43"/>
      <c r="J17" s="39"/>
      <c r="K17" s="215"/>
      <c r="L17" s="401"/>
    </row>
    <row r="18" spans="1:12" ht="12.75" outlineLevel="1">
      <c r="A18" s="294"/>
      <c r="B18" s="55" t="s">
        <v>51</v>
      </c>
      <c r="C18" s="300"/>
      <c r="D18" s="318"/>
      <c r="E18" s="57" t="s">
        <v>15</v>
      </c>
      <c r="F18" s="210">
        <f>IF(A19="N",1,IF(A19="P",0.44,IF(A19="K",0.83,0)))</f>
        <v>0</v>
      </c>
      <c r="G18" s="246"/>
      <c r="H18" s="155">
        <v>500</v>
      </c>
      <c r="I18" s="57" t="s">
        <v>15</v>
      </c>
      <c r="J18" s="155"/>
      <c r="K18" s="213"/>
      <c r="L18" s="401" t="s">
        <v>90</v>
      </c>
    </row>
    <row r="19" spans="1:12" ht="12.75" outlineLevel="1">
      <c r="A19" s="196"/>
      <c r="B19" s="24" t="s">
        <v>16</v>
      </c>
      <c r="C19" s="296"/>
      <c r="D19" s="202">
        <f>TRUNC(ROUND((C19*F18*10)*D18/1000,0),0)</f>
        <v>0</v>
      </c>
      <c r="E19" s="14" t="s">
        <v>15</v>
      </c>
      <c r="F19" s="156">
        <f>IF(D19=0,0,IF(D19&gt;0,(C18/(C19*F18)/10)))</f>
        <v>0</v>
      </c>
      <c r="G19" s="247">
        <f>D19*F19</f>
        <v>0</v>
      </c>
      <c r="H19" s="137">
        <v>105</v>
      </c>
      <c r="I19" s="57" t="s">
        <v>15</v>
      </c>
      <c r="J19" s="135">
        <v>1.4206</v>
      </c>
      <c r="K19" s="215">
        <f>H19*J19</f>
        <v>149.163</v>
      </c>
      <c r="L19" s="402" t="s">
        <v>79</v>
      </c>
    </row>
    <row r="20" spans="1:12" ht="12.75" outlineLevel="2">
      <c r="A20" s="294"/>
      <c r="B20" s="55" t="s">
        <v>51</v>
      </c>
      <c r="C20" s="295"/>
      <c r="D20" s="318"/>
      <c r="E20" s="62" t="s">
        <v>15</v>
      </c>
      <c r="F20" s="211">
        <f>IF(A21="N",1,IF(A21="P",0.44,IF(A21="K",0.83,0)))</f>
        <v>0</v>
      </c>
      <c r="G20" s="248"/>
      <c r="H20" s="157"/>
      <c r="I20" s="57"/>
      <c r="J20" s="155"/>
      <c r="K20" s="213"/>
      <c r="L20" s="402" t="s">
        <v>80</v>
      </c>
    </row>
    <row r="21" spans="1:12" ht="12.75" outlineLevel="2">
      <c r="A21" s="197"/>
      <c r="B21" s="28" t="s">
        <v>16</v>
      </c>
      <c r="C21" s="297"/>
      <c r="D21" s="203">
        <f>TRUNC(ROUND((C21*F20*10)*D20/1000,0),0)</f>
        <v>0</v>
      </c>
      <c r="E21" s="14" t="s">
        <v>15</v>
      </c>
      <c r="F21" s="156">
        <f>IF(D21=0,0,IF(D21&gt;0,(C20/(C21*F20)/10)))</f>
        <v>0</v>
      </c>
      <c r="G21" s="249">
        <f>D21*F21</f>
        <v>0</v>
      </c>
      <c r="H21" s="158"/>
      <c r="I21" s="40"/>
      <c r="J21" s="158"/>
      <c r="K21" s="221"/>
      <c r="L21" s="402" t="s">
        <v>81</v>
      </c>
    </row>
    <row r="22" spans="1:12" ht="12.75">
      <c r="A22" s="27" t="s">
        <v>14</v>
      </c>
      <c r="B22" s="27"/>
      <c r="C22" s="159"/>
      <c r="D22" s="42"/>
      <c r="E22" s="33"/>
      <c r="F22" s="21"/>
      <c r="G22" s="243"/>
      <c r="H22" s="42"/>
      <c r="I22" s="33"/>
      <c r="J22" s="21"/>
      <c r="K22" s="217"/>
      <c r="L22" s="401"/>
    </row>
    <row r="23" spans="1:12" ht="12.75">
      <c r="A23" s="319"/>
      <c r="B23" s="55" t="s">
        <v>51</v>
      </c>
      <c r="C23" s="300"/>
      <c r="D23" s="318"/>
      <c r="E23" s="57" t="s">
        <v>15</v>
      </c>
      <c r="F23" s="155"/>
      <c r="G23" s="246"/>
      <c r="H23" s="157">
        <v>500</v>
      </c>
      <c r="I23" s="57" t="s">
        <v>15</v>
      </c>
      <c r="J23" s="155"/>
      <c r="K23" s="213"/>
      <c r="L23" s="401" t="s">
        <v>91</v>
      </c>
    </row>
    <row r="24" spans="1:12" ht="12.75">
      <c r="A24" s="26" t="s">
        <v>27</v>
      </c>
      <c r="B24" s="24" t="s">
        <v>16</v>
      </c>
      <c r="C24" s="301"/>
      <c r="D24" s="157">
        <f>TRUNC(ROUND((C24*10)*$D$23/1000,0),0)</f>
        <v>0</v>
      </c>
      <c r="E24" s="43" t="s">
        <v>15</v>
      </c>
      <c r="F24" s="160">
        <f>IF(D24=0,0,IF(D24&gt;0,TRUNC(ROUND(($C$23/(($C$24*10)+($C$25*4.4)+($C$26*8.3))),2),2)))</f>
        <v>0</v>
      </c>
      <c r="G24" s="242">
        <f>D24*F24</f>
        <v>0</v>
      </c>
      <c r="H24" s="41">
        <v>35</v>
      </c>
      <c r="I24" s="43" t="s">
        <v>15</v>
      </c>
      <c r="J24" s="160">
        <v>1.26</v>
      </c>
      <c r="K24" s="213">
        <f>H24*J24</f>
        <v>44.1</v>
      </c>
      <c r="L24" s="403" t="s">
        <v>83</v>
      </c>
    </row>
    <row r="25" spans="1:12" ht="12.75">
      <c r="A25" s="55" t="s">
        <v>28</v>
      </c>
      <c r="B25" s="55" t="s">
        <v>16</v>
      </c>
      <c r="C25" s="294"/>
      <c r="D25" s="157">
        <f>TRUNC(ROUND((C25*4.4)*$D$23/1000,0),0)</f>
        <v>0</v>
      </c>
      <c r="E25" s="57" t="s">
        <v>15</v>
      </c>
      <c r="F25" s="160">
        <f>IF(D25=0,0,IF(D25&gt;0,TRUNC(ROUND(($C$23/(($C$24*10)+($C$25*4.4)+($C$26*8.3))),2),2)))</f>
        <v>0</v>
      </c>
      <c r="G25" s="246">
        <f>D25*F25</f>
        <v>0</v>
      </c>
      <c r="H25" s="157">
        <v>26</v>
      </c>
      <c r="I25" s="57" t="s">
        <v>15</v>
      </c>
      <c r="J25" s="160">
        <v>1.26</v>
      </c>
      <c r="K25" s="213">
        <f>J25*H25</f>
        <v>32.76</v>
      </c>
      <c r="L25" s="401"/>
    </row>
    <row r="26" spans="1:11" ht="12.75">
      <c r="A26" s="24" t="s">
        <v>29</v>
      </c>
      <c r="B26" s="24" t="s">
        <v>16</v>
      </c>
      <c r="C26" s="296"/>
      <c r="D26" s="162">
        <f>TRUNC(ROUND((C26*8.3)*$D$23/1000,0),0)</f>
        <v>0</v>
      </c>
      <c r="E26" s="43" t="s">
        <v>15</v>
      </c>
      <c r="F26" s="160">
        <f>IF(D26=0,0,IF(D26&gt;0,TRUNC(ROUND(($C$23/(($C$24*10)+($C$25*4.4)+($C$26*8.3))),2),2)))</f>
        <v>0</v>
      </c>
      <c r="G26" s="242">
        <f>D26*F26</f>
        <v>0</v>
      </c>
      <c r="H26" s="41">
        <v>104</v>
      </c>
      <c r="I26" s="43" t="s">
        <v>15</v>
      </c>
      <c r="J26" s="160">
        <v>1.26</v>
      </c>
      <c r="K26" s="215">
        <f>J26*H26</f>
        <v>131.04</v>
      </c>
    </row>
    <row r="27" spans="1:12" ht="12.75" outlineLevel="1">
      <c r="A27" s="319"/>
      <c r="B27" s="55" t="s">
        <v>51</v>
      </c>
      <c r="C27" s="295"/>
      <c r="D27" s="318"/>
      <c r="E27" s="57" t="s">
        <v>15</v>
      </c>
      <c r="F27" s="155"/>
      <c r="G27" s="246"/>
      <c r="H27" s="157"/>
      <c r="I27" s="57"/>
      <c r="J27" s="155"/>
      <c r="K27" s="213"/>
      <c r="L27" s="404"/>
    </row>
    <row r="28" spans="1:12" ht="12.75" outlineLevel="1">
      <c r="A28" s="26" t="s">
        <v>27</v>
      </c>
      <c r="B28" s="24" t="s">
        <v>16</v>
      </c>
      <c r="C28" s="301"/>
      <c r="D28" s="157">
        <f>TRUNC(ROUND((C28*10)*$D$27/1000,0),0)</f>
        <v>0</v>
      </c>
      <c r="E28" s="43" t="s">
        <v>15</v>
      </c>
      <c r="F28" s="160">
        <f>IF(D28=0,0,IF(D28&gt;0,TRUNC(ROUND(($C$27/(($C$28*10)+($C$29*4.4)+($C$30*8.3))),2),2)))</f>
        <v>0</v>
      </c>
      <c r="G28" s="246">
        <f>D28*F28</f>
        <v>0</v>
      </c>
      <c r="H28" s="41"/>
      <c r="I28" s="43"/>
      <c r="J28" s="135"/>
      <c r="K28" s="215"/>
      <c r="L28" s="404"/>
    </row>
    <row r="29" spans="1:12" ht="12.75" outlineLevel="1">
      <c r="A29" s="55" t="s">
        <v>28</v>
      </c>
      <c r="B29" s="55" t="s">
        <v>16</v>
      </c>
      <c r="C29" s="294"/>
      <c r="D29" s="157">
        <f>TRUNC(ROUND((C29*4.4)*$D$27/1000,0),0)</f>
        <v>0</v>
      </c>
      <c r="E29" s="57" t="s">
        <v>15</v>
      </c>
      <c r="F29" s="160">
        <f>IF(D29=0,0,IF(D29&gt;0,TRUNC(ROUND(($C$27/(($C$28*10)+($C$29*4.4)+($C$30*8.3))),2),2)))</f>
        <v>0</v>
      </c>
      <c r="G29" s="250">
        <f>D29*F29</f>
        <v>0</v>
      </c>
      <c r="H29" s="157"/>
      <c r="I29" s="57"/>
      <c r="J29" s="160"/>
      <c r="K29" s="213"/>
      <c r="L29" s="404"/>
    </row>
    <row r="30" spans="1:11" ht="12.75" outlineLevel="1">
      <c r="A30" s="24" t="s">
        <v>29</v>
      </c>
      <c r="B30" s="28" t="s">
        <v>16</v>
      </c>
      <c r="C30" s="297"/>
      <c r="D30" s="162">
        <f>TRUNC(ROUND((C30*8.3)*$D$27/1000,0),0)</f>
        <v>0</v>
      </c>
      <c r="E30" s="40" t="s">
        <v>15</v>
      </c>
      <c r="F30" s="160">
        <f>IF(D30=0,0,IF(D30&gt;0,TRUNC(ROUND(($C$27/(($C$28*10)+($C$29*4.4)+($C$30*8.3))),2),2)))</f>
        <v>0</v>
      </c>
      <c r="G30" s="242">
        <f>D30*F30</f>
        <v>0</v>
      </c>
      <c r="H30" s="152"/>
      <c r="I30" s="40"/>
      <c r="J30" s="153"/>
      <c r="K30" s="221"/>
    </row>
    <row r="31" spans="1:11" ht="12.75">
      <c r="A31" s="163" t="s">
        <v>21</v>
      </c>
      <c r="B31" s="27"/>
      <c r="C31" s="159"/>
      <c r="D31" s="42"/>
      <c r="E31" s="33"/>
      <c r="F31" s="21"/>
      <c r="G31" s="243" t="s">
        <v>1</v>
      </c>
      <c r="H31" s="42"/>
      <c r="I31" s="33"/>
      <c r="J31" s="21"/>
      <c r="K31" s="217"/>
    </row>
    <row r="32" spans="1:11" ht="12.75">
      <c r="A32" s="24" t="s">
        <v>23</v>
      </c>
      <c r="B32" s="24"/>
      <c r="C32" s="30"/>
      <c r="D32" s="41"/>
      <c r="E32" s="43"/>
      <c r="F32" s="39"/>
      <c r="G32" s="242"/>
      <c r="H32" s="41"/>
      <c r="I32" s="43"/>
      <c r="J32" s="137"/>
      <c r="K32" s="215"/>
    </row>
    <row r="33" spans="1:12" ht="12.75">
      <c r="A33" s="319"/>
      <c r="B33" s="55" t="s">
        <v>52</v>
      </c>
      <c r="C33" s="302"/>
      <c r="D33" s="157"/>
      <c r="E33" s="57"/>
      <c r="F33" s="155"/>
      <c r="G33" s="246"/>
      <c r="H33" s="139"/>
      <c r="I33" s="57"/>
      <c r="J33" s="139"/>
      <c r="K33" s="409"/>
      <c r="L33" s="405" t="s">
        <v>84</v>
      </c>
    </row>
    <row r="34" spans="1:11" ht="12.75">
      <c r="A34" s="320"/>
      <c r="B34" s="24" t="s">
        <v>18</v>
      </c>
      <c r="C34" s="296"/>
      <c r="D34" s="304"/>
      <c r="E34" s="43" t="str">
        <f>IF(D34&lt;&gt;1,"korda","kord")</f>
        <v>korda</v>
      </c>
      <c r="F34" s="165">
        <f>C33*C34</f>
        <v>0</v>
      </c>
      <c r="G34" s="242">
        <f>D34*F34</f>
        <v>0</v>
      </c>
      <c r="H34" s="41">
        <v>1</v>
      </c>
      <c r="I34" s="43" t="str">
        <f>IF(H34&gt;1,"korda","kord")</f>
        <v>kord</v>
      </c>
      <c r="J34" s="135">
        <v>11.27</v>
      </c>
      <c r="K34" s="215">
        <f>J34*H34</f>
        <v>11.27</v>
      </c>
    </row>
    <row r="35" spans="1:12" ht="12.75" outlineLevel="1">
      <c r="A35" s="319"/>
      <c r="B35" s="55" t="s">
        <v>52</v>
      </c>
      <c r="C35" s="294"/>
      <c r="D35" s="157"/>
      <c r="E35" s="57"/>
      <c r="F35" s="166"/>
      <c r="G35" s="246"/>
      <c r="H35" s="155"/>
      <c r="I35" s="57"/>
      <c r="J35" s="160"/>
      <c r="K35" s="213"/>
      <c r="L35" s="406"/>
    </row>
    <row r="36" spans="1:12" ht="12.75" outlineLevel="1">
      <c r="A36" s="321"/>
      <c r="B36" s="28" t="s">
        <v>18</v>
      </c>
      <c r="C36" s="303"/>
      <c r="D36" s="304"/>
      <c r="E36" s="43" t="str">
        <f>IF(D36&lt;&gt;1,"korda","kord")</f>
        <v>korda</v>
      </c>
      <c r="F36" s="167">
        <f>C35*C36</f>
        <v>0</v>
      </c>
      <c r="G36" s="242">
        <f>D36*F36</f>
        <v>0</v>
      </c>
      <c r="H36" s="158"/>
      <c r="I36" s="40"/>
      <c r="J36" s="153"/>
      <c r="K36" s="221"/>
      <c r="L36" s="406"/>
    </row>
    <row r="37" spans="1:12" ht="12.75">
      <c r="A37" s="27" t="s">
        <v>24</v>
      </c>
      <c r="B37" s="27"/>
      <c r="C37" s="159"/>
      <c r="D37" s="42"/>
      <c r="E37" s="33"/>
      <c r="F37" s="165"/>
      <c r="G37" s="243"/>
      <c r="H37" s="21"/>
      <c r="I37" s="33"/>
      <c r="J37" s="232"/>
      <c r="K37" s="217"/>
      <c r="L37" s="406"/>
    </row>
    <row r="38" spans="1:12" ht="12.75" outlineLevel="1">
      <c r="A38" s="319"/>
      <c r="B38" s="55" t="s">
        <v>52</v>
      </c>
      <c r="C38" s="302"/>
      <c r="D38" s="168"/>
      <c r="E38" s="169"/>
      <c r="F38" s="170"/>
      <c r="G38" s="246"/>
      <c r="H38" s="155"/>
      <c r="I38" s="57"/>
      <c r="J38" s="160"/>
      <c r="K38" s="213"/>
      <c r="L38" s="405" t="s">
        <v>85</v>
      </c>
    </row>
    <row r="39" spans="1:12" ht="12.75" outlineLevel="1">
      <c r="A39" s="320"/>
      <c r="B39" s="24" t="s">
        <v>18</v>
      </c>
      <c r="C39" s="296"/>
      <c r="D39" s="304"/>
      <c r="E39" s="43" t="str">
        <f>IF(D39&lt;&gt;1,"korda","kord")</f>
        <v>korda</v>
      </c>
      <c r="F39" s="165">
        <f>C38*C39</f>
        <v>0</v>
      </c>
      <c r="G39" s="247">
        <f>D39*F39</f>
        <v>0</v>
      </c>
      <c r="H39" s="181">
        <v>1</v>
      </c>
      <c r="I39" s="14" t="s">
        <v>8</v>
      </c>
      <c r="J39" s="135">
        <v>22.24</v>
      </c>
      <c r="K39" s="227">
        <f>H39*J39</f>
        <v>22.24</v>
      </c>
      <c r="L39" s="406"/>
    </row>
    <row r="40" spans="1:12" ht="12.75" outlineLevel="2">
      <c r="A40" s="319"/>
      <c r="B40" s="55" t="s">
        <v>52</v>
      </c>
      <c r="C40" s="295"/>
      <c r="D40" s="171"/>
      <c r="E40" s="172"/>
      <c r="F40" s="170"/>
      <c r="G40" s="248"/>
      <c r="H40" s="173"/>
      <c r="I40" s="62"/>
      <c r="J40" s="233"/>
      <c r="K40" s="224"/>
      <c r="L40" s="406"/>
    </row>
    <row r="41" spans="1:12" ht="12.75" outlineLevel="2">
      <c r="A41" s="322"/>
      <c r="B41" s="174" t="s">
        <v>18</v>
      </c>
      <c r="C41" s="305"/>
      <c r="D41" s="307"/>
      <c r="E41" s="43" t="str">
        <f>IF(D41&lt;&gt;1,"korda","kord")</f>
        <v>korda</v>
      </c>
      <c r="F41" s="167">
        <f>C40*C41</f>
        <v>0</v>
      </c>
      <c r="G41" s="251">
        <f>D41*F41</f>
        <v>0</v>
      </c>
      <c r="H41" s="175"/>
      <c r="I41" s="176"/>
      <c r="J41" s="234"/>
      <c r="K41" s="225"/>
      <c r="L41" s="406"/>
    </row>
    <row r="42" spans="1:12" ht="12.75">
      <c r="A42" s="75" t="s">
        <v>25</v>
      </c>
      <c r="B42" s="75"/>
      <c r="C42" s="95"/>
      <c r="D42" s="177"/>
      <c r="E42" s="178"/>
      <c r="F42" s="179"/>
      <c r="G42" s="252"/>
      <c r="H42" s="180"/>
      <c r="I42" s="178"/>
      <c r="J42" s="235"/>
      <c r="K42" s="226"/>
      <c r="L42" s="406"/>
    </row>
    <row r="43" spans="1:12" ht="12.75" outlineLevel="1">
      <c r="A43" s="319"/>
      <c r="B43" s="55" t="s">
        <v>52</v>
      </c>
      <c r="C43" s="302"/>
      <c r="D43" s="171"/>
      <c r="E43" s="172"/>
      <c r="F43" s="170"/>
      <c r="G43" s="248"/>
      <c r="H43" s="173"/>
      <c r="I43" s="62"/>
      <c r="J43" s="233"/>
      <c r="K43" s="224"/>
      <c r="L43" s="405" t="s">
        <v>86</v>
      </c>
    </row>
    <row r="44" spans="1:12" ht="12.75" outlineLevel="1">
      <c r="A44" s="320"/>
      <c r="B44" s="24" t="s">
        <v>18</v>
      </c>
      <c r="C44" s="296"/>
      <c r="D44" s="304"/>
      <c r="E44" s="43" t="str">
        <f>IF(D44&lt;&gt;1,"korda","kord")</f>
        <v>korda</v>
      </c>
      <c r="F44" s="165">
        <f>C43*C44</f>
        <v>0</v>
      </c>
      <c r="G44" s="247">
        <f>D44*F44</f>
        <v>0</v>
      </c>
      <c r="H44" s="181">
        <v>1</v>
      </c>
      <c r="I44" s="14" t="s">
        <v>8</v>
      </c>
      <c r="J44" s="192">
        <v>2.24</v>
      </c>
      <c r="K44" s="227">
        <f>H44*J44</f>
        <v>2.24</v>
      </c>
      <c r="L44" s="406"/>
    </row>
    <row r="45" spans="1:12" ht="12.75" outlineLevel="2">
      <c r="A45" s="319"/>
      <c r="B45" s="55" t="s">
        <v>52</v>
      </c>
      <c r="C45" s="295"/>
      <c r="D45" s="171"/>
      <c r="E45" s="172"/>
      <c r="F45" s="170"/>
      <c r="G45" s="248"/>
      <c r="H45" s="173"/>
      <c r="I45" s="62"/>
      <c r="J45" s="233"/>
      <c r="K45" s="224"/>
      <c r="L45" s="406"/>
    </row>
    <row r="46" spans="1:12" ht="12.75" outlineLevel="2">
      <c r="A46" s="320"/>
      <c r="B46" s="24" t="s">
        <v>18</v>
      </c>
      <c r="C46" s="296"/>
      <c r="D46" s="309"/>
      <c r="E46" s="43" t="str">
        <f>IF(D46&lt;&gt;1,"korda","kord")</f>
        <v>korda</v>
      </c>
      <c r="F46" s="182">
        <f>C45*C46</f>
        <v>0</v>
      </c>
      <c r="G46" s="247">
        <f>D46*F46</f>
        <v>0</v>
      </c>
      <c r="H46" s="181"/>
      <c r="I46" s="14"/>
      <c r="J46" s="192"/>
      <c r="K46" s="227"/>
      <c r="L46" s="406"/>
    </row>
    <row r="47" spans="1:12" ht="12" customHeight="1">
      <c r="A47" s="27" t="s">
        <v>26</v>
      </c>
      <c r="B47" s="27"/>
      <c r="C47" s="159"/>
      <c r="D47" s="183"/>
      <c r="E47" s="184"/>
      <c r="F47" s="185"/>
      <c r="G47" s="253"/>
      <c r="H47" s="186"/>
      <c r="I47" s="184"/>
      <c r="J47" s="236"/>
      <c r="K47" s="228"/>
      <c r="L47" s="407"/>
    </row>
    <row r="48" spans="1:12" ht="12.75" outlineLevel="1">
      <c r="A48" s="319"/>
      <c r="B48" s="55" t="s">
        <v>52</v>
      </c>
      <c r="C48" s="302"/>
      <c r="D48" s="187"/>
      <c r="E48" s="68"/>
      <c r="F48" s="188"/>
      <c r="G48" s="254"/>
      <c r="H48" s="189"/>
      <c r="I48" s="68"/>
      <c r="J48" s="237"/>
      <c r="K48" s="229"/>
      <c r="L48" s="405" t="s">
        <v>87</v>
      </c>
    </row>
    <row r="49" spans="1:12" ht="12.75" outlineLevel="1">
      <c r="A49" s="322"/>
      <c r="B49" s="174" t="s">
        <v>18</v>
      </c>
      <c r="C49" s="296"/>
      <c r="D49" s="304"/>
      <c r="E49" s="43" t="str">
        <f>IF(D49&lt;&gt;1,"korda","kord")</f>
        <v>korda</v>
      </c>
      <c r="F49" s="167">
        <f>C48*C49</f>
        <v>0</v>
      </c>
      <c r="G49" s="251">
        <f>D49*F49</f>
        <v>0</v>
      </c>
      <c r="H49" s="175">
        <v>1</v>
      </c>
      <c r="I49" s="176" t="s">
        <v>8</v>
      </c>
      <c r="J49" s="234">
        <v>6.55</v>
      </c>
      <c r="K49" s="225">
        <f>H49*J49</f>
        <v>6.55</v>
      </c>
      <c r="L49" s="406"/>
    </row>
    <row r="50" spans="1:12" ht="12.75">
      <c r="A50" s="74" t="s">
        <v>19</v>
      </c>
      <c r="B50" s="27"/>
      <c r="C50" s="159"/>
      <c r="D50" s="183"/>
      <c r="E50" s="184"/>
      <c r="F50" s="185"/>
      <c r="G50" s="253"/>
      <c r="H50" s="183"/>
      <c r="I50" s="184"/>
      <c r="J50" s="236"/>
      <c r="K50" s="228"/>
      <c r="L50" s="406"/>
    </row>
    <row r="51" spans="1:11" ht="12.75">
      <c r="A51" s="54" t="s">
        <v>50</v>
      </c>
      <c r="B51" s="54"/>
      <c r="C51" s="96"/>
      <c r="D51" s="190">
        <f>D5</f>
        <v>0</v>
      </c>
      <c r="E51" s="68" t="s">
        <v>33</v>
      </c>
      <c r="F51" s="311"/>
      <c r="G51" s="254">
        <f>D51*F51</f>
        <v>0</v>
      </c>
      <c r="H51" s="190">
        <f>H5</f>
        <v>2.0625</v>
      </c>
      <c r="I51" s="68" t="s">
        <v>33</v>
      </c>
      <c r="J51" s="237">
        <v>3.82</v>
      </c>
      <c r="K51" s="229">
        <f>H51*J51</f>
        <v>7.878749999999999</v>
      </c>
    </row>
    <row r="52" spans="1:11" ht="12.75">
      <c r="A52" s="320"/>
      <c r="B52" s="24"/>
      <c r="C52" s="30"/>
      <c r="D52" s="312"/>
      <c r="E52" s="310"/>
      <c r="F52" s="313"/>
      <c r="G52" s="247">
        <f>D52*F52</f>
        <v>0</v>
      </c>
      <c r="H52" s="191"/>
      <c r="I52" s="14"/>
      <c r="J52" s="192"/>
      <c r="K52" s="227"/>
    </row>
    <row r="53" spans="1:11" ht="12.75">
      <c r="A53" s="69" t="s">
        <v>30</v>
      </c>
      <c r="B53" s="69"/>
      <c r="C53" s="205"/>
      <c r="D53" s="70"/>
      <c r="E53" s="71"/>
      <c r="F53" s="72"/>
      <c r="G53" s="255">
        <f>SUM(G15:G52)</f>
        <v>0</v>
      </c>
      <c r="H53" s="70"/>
      <c r="I53" s="71"/>
      <c r="J53" s="73"/>
      <c r="K53" s="230">
        <f>SUM(K15:K52)</f>
        <v>479.44175000000007</v>
      </c>
    </row>
    <row r="54" spans="1:11" ht="12.75">
      <c r="A54" s="451" t="s">
        <v>5</v>
      </c>
      <c r="B54" s="452"/>
      <c r="C54" s="452"/>
      <c r="D54" s="452"/>
      <c r="E54" s="452"/>
      <c r="F54" s="452"/>
      <c r="G54" s="256">
        <f>G13-G53</f>
        <v>0</v>
      </c>
      <c r="H54" s="453"/>
      <c r="I54" s="454"/>
      <c r="J54" s="454"/>
      <c r="K54" s="410">
        <f>K13-K53</f>
        <v>746.917</v>
      </c>
    </row>
    <row r="55" spans="1:12" ht="12.75" outlineLevel="1">
      <c r="A55" s="446" t="s">
        <v>34</v>
      </c>
      <c r="B55" s="446"/>
      <c r="C55" s="446"/>
      <c r="D55" s="446"/>
      <c r="E55" s="446"/>
      <c r="F55" s="447"/>
      <c r="G55" s="199"/>
      <c r="H55" s="455"/>
      <c r="I55" s="455"/>
      <c r="J55" s="456"/>
      <c r="K55" s="411"/>
      <c r="L55" s="401"/>
    </row>
    <row r="56" spans="1:11" ht="12.75" outlineLevel="1">
      <c r="A56" s="260" t="s">
        <v>53</v>
      </c>
      <c r="B56" s="261"/>
      <c r="C56" s="261"/>
      <c r="D56" s="261"/>
      <c r="E56" s="261"/>
      <c r="F56" s="262"/>
      <c r="G56" s="335"/>
      <c r="H56" s="448"/>
      <c r="I56" s="448"/>
      <c r="J56" s="449"/>
      <c r="K56" s="412">
        <v>59</v>
      </c>
    </row>
    <row r="57" spans="1:11" ht="12.75" outlineLevel="1">
      <c r="A57" s="260" t="s">
        <v>54</v>
      </c>
      <c r="B57" s="261"/>
      <c r="C57" s="261"/>
      <c r="D57" s="261"/>
      <c r="E57" s="261"/>
      <c r="F57" s="262"/>
      <c r="G57" s="335"/>
      <c r="H57" s="448"/>
      <c r="I57" s="448"/>
      <c r="J57" s="449"/>
      <c r="K57" s="412">
        <v>5.7</v>
      </c>
    </row>
    <row r="58" spans="1:11" ht="12.75" outlineLevel="1">
      <c r="A58" s="260" t="s">
        <v>55</v>
      </c>
      <c r="B58" s="261"/>
      <c r="C58" s="261"/>
      <c r="D58" s="261"/>
      <c r="E58" s="261"/>
      <c r="F58" s="262"/>
      <c r="G58" s="335"/>
      <c r="H58" s="448"/>
      <c r="I58" s="448"/>
      <c r="J58" s="449"/>
      <c r="K58" s="412">
        <v>36.4</v>
      </c>
    </row>
    <row r="59" spans="1:11" ht="12.75" outlineLevel="1">
      <c r="A59" s="260" t="s">
        <v>56</v>
      </c>
      <c r="B59" s="261"/>
      <c r="C59" s="261"/>
      <c r="D59" s="261"/>
      <c r="E59" s="261"/>
      <c r="F59" s="262"/>
      <c r="G59" s="335"/>
      <c r="H59" s="448"/>
      <c r="I59" s="448"/>
      <c r="J59" s="449"/>
      <c r="K59" s="412"/>
    </row>
    <row r="60" spans="1:11" ht="12.75" outlineLevel="1">
      <c r="A60" s="260" t="s">
        <v>57</v>
      </c>
      <c r="B60" s="261"/>
      <c r="C60" s="261"/>
      <c r="D60" s="261"/>
      <c r="E60" s="261"/>
      <c r="F60" s="262"/>
      <c r="G60" s="335"/>
      <c r="H60" s="448"/>
      <c r="I60" s="448"/>
      <c r="J60" s="449"/>
      <c r="K60" s="412">
        <v>23.4</v>
      </c>
    </row>
    <row r="61" spans="1:11" ht="12.75" outlineLevel="1">
      <c r="A61" s="260" t="s">
        <v>58</v>
      </c>
      <c r="B61" s="261"/>
      <c r="C61" s="261"/>
      <c r="D61" s="261"/>
      <c r="E61" s="261"/>
      <c r="F61" s="262"/>
      <c r="G61" s="335"/>
      <c r="H61" s="448"/>
      <c r="I61" s="448"/>
      <c r="J61" s="449"/>
      <c r="K61" s="412">
        <v>7.4</v>
      </c>
    </row>
    <row r="62" spans="1:11" ht="12.75" outlineLevel="1">
      <c r="A62" s="260" t="s">
        <v>11</v>
      </c>
      <c r="B62" s="261"/>
      <c r="C62" s="261"/>
      <c r="D62" s="261"/>
      <c r="E62" s="261"/>
      <c r="F62" s="262"/>
      <c r="G62" s="335"/>
      <c r="H62" s="448"/>
      <c r="I62" s="448"/>
      <c r="J62" s="449"/>
      <c r="K62" s="412">
        <v>75.1</v>
      </c>
    </row>
    <row r="63" spans="1:11" ht="12.75" outlineLevel="1">
      <c r="A63" s="260" t="s">
        <v>12</v>
      </c>
      <c r="B63" s="261"/>
      <c r="C63" s="261"/>
      <c r="D63" s="261"/>
      <c r="E63" s="261"/>
      <c r="F63" s="262"/>
      <c r="G63" s="335"/>
      <c r="H63" s="448"/>
      <c r="I63" s="448"/>
      <c r="J63" s="449"/>
      <c r="K63" s="412">
        <v>33</v>
      </c>
    </row>
    <row r="64" spans="1:11" ht="12.75" outlineLevel="1">
      <c r="A64" s="260" t="s">
        <v>59</v>
      </c>
      <c r="B64" s="261"/>
      <c r="C64" s="261"/>
      <c r="D64" s="261"/>
      <c r="E64" s="261"/>
      <c r="F64" s="262"/>
      <c r="G64" s="335"/>
      <c r="H64" s="448"/>
      <c r="I64" s="448"/>
      <c r="J64" s="449"/>
      <c r="K64" s="412">
        <v>100.8</v>
      </c>
    </row>
    <row r="65" spans="1:11" ht="12.75" outlineLevel="1">
      <c r="A65" s="260" t="s">
        <v>60</v>
      </c>
      <c r="B65" s="261"/>
      <c r="C65" s="261"/>
      <c r="D65" s="261"/>
      <c r="E65" s="261"/>
      <c r="F65" s="262"/>
      <c r="G65" s="335"/>
      <c r="H65" s="448"/>
      <c r="I65" s="448"/>
      <c r="J65" s="449"/>
      <c r="K65" s="412">
        <v>21.6</v>
      </c>
    </row>
    <row r="66" spans="1:11" ht="12.75" outlineLevel="1">
      <c r="A66" s="260" t="s">
        <v>61</v>
      </c>
      <c r="B66" s="261"/>
      <c r="C66" s="261"/>
      <c r="D66" s="261"/>
      <c r="E66" s="261"/>
      <c r="F66" s="262"/>
      <c r="G66" s="335"/>
      <c r="H66" s="448"/>
      <c r="I66" s="448"/>
      <c r="J66" s="449"/>
      <c r="K66" s="412">
        <v>39.4</v>
      </c>
    </row>
    <row r="67" spans="1:11" ht="12.75" outlineLevel="1">
      <c r="A67" s="260" t="s">
        <v>62</v>
      </c>
      <c r="B67" s="261"/>
      <c r="C67" s="261"/>
      <c r="D67" s="261"/>
      <c r="E67" s="261"/>
      <c r="F67" s="262"/>
      <c r="G67" s="335"/>
      <c r="H67" s="448"/>
      <c r="I67" s="448"/>
      <c r="J67" s="449"/>
      <c r="K67" s="412">
        <v>7.4</v>
      </c>
    </row>
    <row r="68" spans="1:11" ht="12.75" outlineLevel="1">
      <c r="A68" s="260"/>
      <c r="B68" s="261"/>
      <c r="C68" s="261"/>
      <c r="D68" s="261"/>
      <c r="E68" s="261"/>
      <c r="F68" s="262"/>
      <c r="G68" s="335"/>
      <c r="H68" s="448"/>
      <c r="I68" s="448"/>
      <c r="J68" s="449"/>
      <c r="K68" s="412"/>
    </row>
    <row r="69" spans="1:11" ht="12.75" outlineLevel="1">
      <c r="A69" s="260"/>
      <c r="B69" s="261"/>
      <c r="C69" s="261"/>
      <c r="D69" s="261"/>
      <c r="E69" s="261"/>
      <c r="F69" s="262"/>
      <c r="G69" s="335"/>
      <c r="H69" s="448"/>
      <c r="I69" s="448"/>
      <c r="J69" s="449"/>
      <c r="K69" s="412"/>
    </row>
    <row r="70" spans="1:11" ht="12.75" outlineLevel="1">
      <c r="A70" s="260"/>
      <c r="B70" s="261"/>
      <c r="C70" s="261"/>
      <c r="D70" s="261"/>
      <c r="E70" s="261"/>
      <c r="F70" s="262"/>
      <c r="G70" s="335"/>
      <c r="H70" s="448"/>
      <c r="I70" s="448"/>
      <c r="J70" s="449"/>
      <c r="K70" s="412"/>
    </row>
    <row r="71" spans="1:11" ht="12.75" outlineLevel="1">
      <c r="A71" s="260"/>
      <c r="B71" s="261"/>
      <c r="C71" s="261"/>
      <c r="D71" s="261"/>
      <c r="E71" s="261"/>
      <c r="F71" s="262"/>
      <c r="G71" s="335"/>
      <c r="H71" s="448"/>
      <c r="I71" s="448"/>
      <c r="J71" s="449"/>
      <c r="K71" s="412"/>
    </row>
    <row r="72" spans="1:11" ht="12.75" outlineLevel="1">
      <c r="A72" s="468"/>
      <c r="B72" s="468"/>
      <c r="C72" s="468"/>
      <c r="D72" s="468"/>
      <c r="E72" s="468"/>
      <c r="F72" s="469"/>
      <c r="G72" s="338"/>
      <c r="H72" s="448"/>
      <c r="I72" s="448"/>
      <c r="J72" s="449"/>
      <c r="K72" s="412"/>
    </row>
    <row r="73" spans="1:11" ht="12.75" outlineLevel="1">
      <c r="A73" s="468"/>
      <c r="B73" s="468"/>
      <c r="C73" s="468"/>
      <c r="D73" s="468"/>
      <c r="E73" s="468"/>
      <c r="F73" s="469"/>
      <c r="G73" s="336"/>
      <c r="H73" s="448"/>
      <c r="I73" s="448"/>
      <c r="J73" s="449"/>
      <c r="K73" s="412"/>
    </row>
    <row r="74" spans="1:12" ht="12.75" outlineLevel="1">
      <c r="A74" s="468"/>
      <c r="B74" s="468"/>
      <c r="C74" s="468"/>
      <c r="D74" s="468"/>
      <c r="E74" s="468"/>
      <c r="F74" s="469"/>
      <c r="G74" s="336"/>
      <c r="H74" s="448"/>
      <c r="I74" s="448"/>
      <c r="J74" s="449"/>
      <c r="K74" s="412"/>
      <c r="L74" s="401"/>
    </row>
    <row r="75" spans="1:11" ht="12.75" outlineLevel="1">
      <c r="A75" s="460" t="s">
        <v>13</v>
      </c>
      <c r="B75" s="460"/>
      <c r="C75" s="460"/>
      <c r="D75" s="460"/>
      <c r="E75" s="460"/>
      <c r="F75" s="461"/>
      <c r="G75" s="337"/>
      <c r="H75" s="465"/>
      <c r="I75" s="465"/>
      <c r="J75" s="466"/>
      <c r="K75" s="412">
        <v>12</v>
      </c>
    </row>
    <row r="76" spans="1:11" ht="12.75">
      <c r="A76" s="464" t="s">
        <v>7</v>
      </c>
      <c r="B76" s="464"/>
      <c r="C76" s="464"/>
      <c r="D76" s="464"/>
      <c r="E76" s="464"/>
      <c r="F76" s="431"/>
      <c r="G76" s="330">
        <f>SUM(G56:G75)</f>
        <v>0</v>
      </c>
      <c r="H76" s="457"/>
      <c r="I76" s="458"/>
      <c r="J76" s="459"/>
      <c r="K76" s="413">
        <f>SUM(K56:K75)</f>
        <v>421.2</v>
      </c>
    </row>
    <row r="77" spans="1:11" ht="12.75">
      <c r="A77" s="451" t="s">
        <v>6</v>
      </c>
      <c r="B77" s="452"/>
      <c r="C77" s="452"/>
      <c r="D77" s="452"/>
      <c r="E77" s="452"/>
      <c r="F77" s="452"/>
      <c r="G77" s="331">
        <f>G54-G76</f>
        <v>0</v>
      </c>
      <c r="H77" s="457"/>
      <c r="I77" s="458"/>
      <c r="J77" s="459"/>
      <c r="K77" s="414">
        <f>K54-K76</f>
        <v>325.71700000000004</v>
      </c>
    </row>
    <row r="78" spans="1:11" ht="12.75">
      <c r="A78" s="193" t="s">
        <v>9</v>
      </c>
      <c r="B78" s="194"/>
      <c r="C78" s="194"/>
      <c r="D78" s="194"/>
      <c r="E78" s="194"/>
      <c r="F78" s="194"/>
      <c r="G78" s="333">
        <f>G53+G76</f>
        <v>0</v>
      </c>
      <c r="H78" s="415"/>
      <c r="I78" s="415"/>
      <c r="J78" s="415"/>
      <c r="K78" s="416">
        <f>K53+K76</f>
        <v>900.64175</v>
      </c>
    </row>
    <row r="79" spans="1:11" ht="12.75">
      <c r="A79" s="462" t="s">
        <v>47</v>
      </c>
      <c r="B79" s="463"/>
      <c r="C79" s="463"/>
      <c r="D79" s="463"/>
      <c r="E79" s="463"/>
      <c r="F79" s="463"/>
      <c r="G79" s="334">
        <f>IF(D4=0,0,G78/(D4*1000))</f>
        <v>0</v>
      </c>
      <c r="H79" s="417"/>
      <c r="I79" s="418"/>
      <c r="J79" s="418"/>
      <c r="K79" s="419">
        <f>K78/(H4*1000)</f>
        <v>0.15010695833333335</v>
      </c>
    </row>
  </sheetData>
  <sheetProtection sheet="1"/>
  <mergeCells count="34">
    <mergeCell ref="H60:J60"/>
    <mergeCell ref="H61:J61"/>
    <mergeCell ref="H55:J55"/>
    <mergeCell ref="H56:J56"/>
    <mergeCell ref="H57:J57"/>
    <mergeCell ref="H58:J58"/>
    <mergeCell ref="H59:J59"/>
    <mergeCell ref="A79:F79"/>
    <mergeCell ref="H68:J68"/>
    <mergeCell ref="H69:J69"/>
    <mergeCell ref="H70:J70"/>
    <mergeCell ref="H71:J71"/>
    <mergeCell ref="H72:J72"/>
    <mergeCell ref="A77:F77"/>
    <mergeCell ref="A74:F74"/>
    <mergeCell ref="A75:F75"/>
    <mergeCell ref="H77:J77"/>
    <mergeCell ref="H73:J73"/>
    <mergeCell ref="A76:F76"/>
    <mergeCell ref="A72:F72"/>
    <mergeCell ref="H74:J74"/>
    <mergeCell ref="H75:J75"/>
    <mergeCell ref="H76:J76"/>
    <mergeCell ref="A73:F73"/>
    <mergeCell ref="D1:G1"/>
    <mergeCell ref="H66:J66"/>
    <mergeCell ref="H67:J67"/>
    <mergeCell ref="A54:F54"/>
    <mergeCell ref="A55:F55"/>
    <mergeCell ref="H54:J54"/>
    <mergeCell ref="H62:J62"/>
    <mergeCell ref="H63:J63"/>
    <mergeCell ref="H64:J64"/>
    <mergeCell ref="H65:J65"/>
  </mergeCells>
  <printOptions horizontalCentered="1"/>
  <pageMargins left="0.42" right="0.4330708661417323" top="0.4330708661417323" bottom="0.4724409448818898" header="0.35433070866141736" footer="0.433070866141732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Z66"/>
  <sheetViews>
    <sheetView showGridLines="0" showZeros="0" zoomScalePageLayoutView="0" workbookViewId="0" topLeftCell="A22">
      <selection activeCell="A41" sqref="A41:D41"/>
    </sheetView>
  </sheetViews>
  <sheetFormatPr defaultColWidth="9.140625" defaultRowHeight="12.75" outlineLevelRow="1"/>
  <cols>
    <col min="1" max="1" width="23.28125" style="0" customWidth="1"/>
    <col min="3" max="3" width="9.28125" style="0" customWidth="1"/>
    <col min="14" max="14" width="33.7109375" style="0" customWidth="1"/>
    <col min="15" max="15" width="9.57421875" style="0" customWidth="1"/>
  </cols>
  <sheetData>
    <row r="1" spans="1:14" s="386" customFormat="1" ht="30">
      <c r="A1" s="384" t="str">
        <f>'3,0 t-ha'!A1</f>
        <v>SUVINISU</v>
      </c>
      <c r="B1" s="490">
        <f>'3,0 t-ha'!D4</f>
        <v>0</v>
      </c>
      <c r="C1" s="490"/>
      <c r="D1" s="387" t="s">
        <v>33</v>
      </c>
      <c r="E1" s="388"/>
      <c r="F1" s="490">
        <f>'4,5 t-ha'!D4</f>
        <v>0</v>
      </c>
      <c r="G1" s="490"/>
      <c r="H1" s="387" t="s">
        <v>33</v>
      </c>
      <c r="I1" s="387"/>
      <c r="J1" s="490">
        <f>'6,0 t-ha'!D4</f>
        <v>0</v>
      </c>
      <c r="K1" s="490"/>
      <c r="L1" s="387" t="s">
        <v>33</v>
      </c>
      <c r="M1" s="389"/>
      <c r="N1" s="385"/>
    </row>
    <row r="2" spans="1:13" ht="12.75">
      <c r="A2" s="15"/>
      <c r="B2" s="2"/>
      <c r="C2" s="3"/>
      <c r="D2" s="4" t="s">
        <v>68</v>
      </c>
      <c r="E2" s="5" t="s">
        <v>69</v>
      </c>
      <c r="F2" s="2"/>
      <c r="G2" s="3"/>
      <c r="H2" s="4" t="s">
        <v>66</v>
      </c>
      <c r="I2" s="5" t="s">
        <v>69</v>
      </c>
      <c r="J2" s="2"/>
      <c r="K2" s="3"/>
      <c r="L2" s="4" t="s">
        <v>66</v>
      </c>
      <c r="M2" s="5" t="s">
        <v>69</v>
      </c>
    </row>
    <row r="3" spans="1:13" ht="12.75">
      <c r="A3" s="18" t="s">
        <v>0</v>
      </c>
      <c r="B3" s="19"/>
      <c r="C3" s="20" t="s">
        <v>1</v>
      </c>
      <c r="D3" s="21"/>
      <c r="E3" s="22"/>
      <c r="F3" s="6"/>
      <c r="G3" s="7" t="s">
        <v>1</v>
      </c>
      <c r="H3" s="8"/>
      <c r="I3" s="9"/>
      <c r="J3" s="6"/>
      <c r="K3" s="7" t="s">
        <v>1</v>
      </c>
      <c r="L3" s="8"/>
      <c r="M3" s="9"/>
    </row>
    <row r="4" spans="1:13" ht="12.75">
      <c r="A4" s="63" t="s">
        <v>2</v>
      </c>
      <c r="B4" s="61">
        <f>'3,0 t-ha'!D4</f>
        <v>0</v>
      </c>
      <c r="C4" s="66" t="s">
        <v>33</v>
      </c>
      <c r="D4" s="59">
        <f>'3,0 t-ha'!F4</f>
        <v>0</v>
      </c>
      <c r="E4" s="59">
        <f>'3,0 t-ha'!G4</f>
        <v>0</v>
      </c>
      <c r="F4" s="67">
        <f>'4,5 t-ha'!D4</f>
        <v>0</v>
      </c>
      <c r="G4" s="66" t="s">
        <v>33</v>
      </c>
      <c r="H4" s="59">
        <f>'4,5 t-ha'!F4</f>
        <v>0</v>
      </c>
      <c r="I4" s="59">
        <f>'4,5 t-ha'!G4</f>
        <v>0</v>
      </c>
      <c r="J4" s="67">
        <f>'6,0 t-ha'!D4</f>
        <v>0</v>
      </c>
      <c r="K4" s="66" t="s">
        <v>33</v>
      </c>
      <c r="L4" s="59">
        <f>'6,0 t-ha'!F4</f>
        <v>0</v>
      </c>
      <c r="M4" s="79">
        <f>'6,0 t-ha'!G4</f>
        <v>0</v>
      </c>
    </row>
    <row r="5" spans="1:14" ht="12.75">
      <c r="A5" s="16" t="s">
        <v>3</v>
      </c>
      <c r="B5" s="61">
        <f>'3,0 t-ha'!D5</f>
        <v>0</v>
      </c>
      <c r="C5" s="31" t="s">
        <v>33</v>
      </c>
      <c r="D5" s="59">
        <f>'3,0 t-ha'!F5</f>
        <v>0</v>
      </c>
      <c r="E5" s="59">
        <f>'3,0 t-ha'!G5</f>
        <v>0</v>
      </c>
      <c r="F5" s="67">
        <f>'4,5 t-ha'!D5</f>
        <v>0</v>
      </c>
      <c r="G5" s="31" t="s">
        <v>33</v>
      </c>
      <c r="H5" s="59">
        <f>'4,5 t-ha'!F5</f>
        <v>0</v>
      </c>
      <c r="I5" s="59">
        <f>'4,5 t-ha'!G5</f>
        <v>0</v>
      </c>
      <c r="J5" s="86">
        <f>'6,0 t-ha'!D5</f>
        <v>0</v>
      </c>
      <c r="K5" s="87" t="s">
        <v>33</v>
      </c>
      <c r="L5" s="368">
        <f>'6,0 t-ha'!F5</f>
        <v>0</v>
      </c>
      <c r="M5" s="369">
        <f>'6,0 t-ha'!G5</f>
        <v>0</v>
      </c>
      <c r="N5" s="10"/>
    </row>
    <row r="6" spans="1:14" ht="12.75">
      <c r="A6" s="18" t="s">
        <v>22</v>
      </c>
      <c r="B6" s="32"/>
      <c r="C6" s="33"/>
      <c r="D6" s="216"/>
      <c r="E6" s="339"/>
      <c r="F6" s="34"/>
      <c r="G6" s="33"/>
      <c r="H6" s="216"/>
      <c r="I6" s="217"/>
      <c r="J6" s="34"/>
      <c r="K6" s="33"/>
      <c r="L6" s="216"/>
      <c r="M6" s="217"/>
      <c r="N6" s="10"/>
    </row>
    <row r="7" spans="1:13" ht="12.75">
      <c r="A7" s="63">
        <f>'3,0 t-ha'!A7</f>
        <v>0</v>
      </c>
      <c r="B7" s="64"/>
      <c r="C7" s="65"/>
      <c r="D7" s="340"/>
      <c r="E7" s="341">
        <f>'3,0 t-ha'!G7</f>
        <v>0</v>
      </c>
      <c r="F7" s="80"/>
      <c r="G7" s="65"/>
      <c r="H7" s="340"/>
      <c r="I7" s="213">
        <f>'4,5 t-ha'!G7</f>
        <v>0</v>
      </c>
      <c r="J7" s="80"/>
      <c r="K7" s="65"/>
      <c r="L7" s="340"/>
      <c r="M7" s="213">
        <f>'6,0 t-ha'!G7</f>
        <v>0</v>
      </c>
    </row>
    <row r="8" spans="1:13" ht="12.75">
      <c r="A8" s="63">
        <f>'3,0 t-ha'!A8</f>
        <v>0</v>
      </c>
      <c r="B8" s="36"/>
      <c r="C8" s="37"/>
      <c r="D8" s="342"/>
      <c r="E8" s="341">
        <f>'3,0 t-ha'!G8</f>
        <v>0</v>
      </c>
      <c r="F8" s="81"/>
      <c r="G8" s="37"/>
      <c r="H8" s="342"/>
      <c r="I8" s="213">
        <f>'4,5 t-ha'!G8</f>
        <v>0</v>
      </c>
      <c r="J8" s="81"/>
      <c r="K8" s="37"/>
      <c r="L8" s="342"/>
      <c r="M8" s="213">
        <f>'6,0 t-ha'!G8</f>
        <v>0</v>
      </c>
    </row>
    <row r="9" spans="1:13" ht="12.75">
      <c r="A9" s="63">
        <f>'3,0 t-ha'!A9</f>
        <v>0</v>
      </c>
      <c r="B9" s="64"/>
      <c r="C9" s="65"/>
      <c r="D9" s="340"/>
      <c r="E9" s="341">
        <f>'3,0 t-ha'!G9</f>
        <v>0</v>
      </c>
      <c r="F9" s="80"/>
      <c r="G9" s="65"/>
      <c r="H9" s="340"/>
      <c r="I9" s="213">
        <f>'4,5 t-ha'!G9</f>
        <v>0</v>
      </c>
      <c r="J9" s="80"/>
      <c r="K9" s="65"/>
      <c r="L9" s="340"/>
      <c r="M9" s="213">
        <f>'6,0 t-ha'!G9</f>
        <v>0</v>
      </c>
    </row>
    <row r="10" spans="1:13" ht="12.75">
      <c r="A10" s="63">
        <f>'3,0 t-ha'!A10</f>
        <v>0</v>
      </c>
      <c r="B10" s="36"/>
      <c r="C10" s="37"/>
      <c r="D10" s="342"/>
      <c r="E10" s="341">
        <f>'3,0 t-ha'!G10</f>
        <v>0</v>
      </c>
      <c r="F10" s="81"/>
      <c r="G10" s="37"/>
      <c r="H10" s="342"/>
      <c r="I10" s="213">
        <f>'4,5 t-ha'!G10</f>
        <v>0</v>
      </c>
      <c r="J10" s="81"/>
      <c r="K10" s="37"/>
      <c r="L10" s="342"/>
      <c r="M10" s="213">
        <f>'6,0 t-ha'!G10</f>
        <v>0</v>
      </c>
    </row>
    <row r="11" spans="1:13" ht="12.75">
      <c r="A11" s="129">
        <f>'3,0 t-ha'!A11</f>
        <v>0</v>
      </c>
      <c r="B11" s="64"/>
      <c r="C11" s="65"/>
      <c r="D11" s="340"/>
      <c r="E11" s="341">
        <f>'3,0 t-ha'!G11</f>
        <v>0</v>
      </c>
      <c r="F11" s="80"/>
      <c r="G11" s="65"/>
      <c r="H11" s="340"/>
      <c r="I11" s="213">
        <f>'4,5 t-ha'!G11</f>
        <v>0</v>
      </c>
      <c r="J11" s="80"/>
      <c r="K11" s="65"/>
      <c r="L11" s="340"/>
      <c r="M11" s="213">
        <f>'6,0 t-ha'!G11</f>
        <v>0</v>
      </c>
    </row>
    <row r="12" spans="1:13" ht="12.75">
      <c r="A12" s="130">
        <f>'3,0 t-ha'!A12</f>
        <v>0</v>
      </c>
      <c r="B12" s="36"/>
      <c r="C12" s="37"/>
      <c r="D12" s="342"/>
      <c r="E12" s="343">
        <f>'3,0 t-ha'!G12</f>
        <v>0</v>
      </c>
      <c r="F12" s="82"/>
      <c r="G12" s="38"/>
      <c r="H12" s="361"/>
      <c r="I12" s="362">
        <f>'4,5 t-ha'!G12</f>
        <v>0</v>
      </c>
      <c r="J12" s="82"/>
      <c r="K12" s="38"/>
      <c r="L12" s="361"/>
      <c r="M12" s="362">
        <f>'6,0 t-ha'!G12</f>
        <v>0</v>
      </c>
    </row>
    <row r="13" spans="1:13" ht="12.75">
      <c r="A13" s="76" t="s">
        <v>31</v>
      </c>
      <c r="B13" s="77"/>
      <c r="C13" s="78"/>
      <c r="D13" s="344"/>
      <c r="E13" s="345">
        <f>SUM(E4:E12)</f>
        <v>0</v>
      </c>
      <c r="F13" s="41"/>
      <c r="G13" s="40"/>
      <c r="H13" s="214"/>
      <c r="I13" s="222">
        <f>SUM(I4:I12)</f>
        <v>0</v>
      </c>
      <c r="J13" s="41"/>
      <c r="K13" s="40"/>
      <c r="L13" s="214"/>
      <c r="M13" s="222">
        <f>SUM(M4:M12)</f>
        <v>0</v>
      </c>
    </row>
    <row r="14" spans="1:13" ht="12.75">
      <c r="A14" s="23" t="s">
        <v>4</v>
      </c>
      <c r="B14" s="42"/>
      <c r="C14" s="33"/>
      <c r="D14" s="216"/>
      <c r="E14" s="217"/>
      <c r="F14" s="42"/>
      <c r="G14" s="33"/>
      <c r="H14" s="216"/>
      <c r="I14" s="217"/>
      <c r="J14" s="42"/>
      <c r="K14" s="33"/>
      <c r="L14" s="216"/>
      <c r="M14" s="217"/>
    </row>
    <row r="15" spans="1:14" ht="12.75">
      <c r="A15" s="25" t="s">
        <v>32</v>
      </c>
      <c r="B15" s="50">
        <f>'3,0 t-ha'!D15</f>
        <v>0</v>
      </c>
      <c r="C15" s="40" t="s">
        <v>15</v>
      </c>
      <c r="D15" s="84">
        <f>'3,0 t-ha'!F15</f>
        <v>0</v>
      </c>
      <c r="E15" s="221">
        <f>'3,0 t-ha'!G15</f>
        <v>0</v>
      </c>
      <c r="F15" s="50">
        <f>'4,5 t-ha'!D15</f>
        <v>0</v>
      </c>
      <c r="G15" s="40" t="s">
        <v>15</v>
      </c>
      <c r="H15" s="84">
        <f>'4,5 t-ha'!F15</f>
        <v>0</v>
      </c>
      <c r="I15" s="221">
        <f>'4,5 t-ha'!G15</f>
        <v>0</v>
      </c>
      <c r="J15" s="50">
        <f>'6,0 t-ha'!D15</f>
        <v>0</v>
      </c>
      <c r="K15" s="40" t="s">
        <v>15</v>
      </c>
      <c r="L15" s="84">
        <f>'6,0 t-ha'!F15</f>
        <v>0</v>
      </c>
      <c r="M15" s="85">
        <f>'6,0 t-ha'!G15</f>
        <v>0</v>
      </c>
      <c r="N15" s="10"/>
    </row>
    <row r="16" spans="1:15" ht="12.75">
      <c r="A16" s="18" t="s">
        <v>20</v>
      </c>
      <c r="B16" s="48"/>
      <c r="C16" s="33"/>
      <c r="D16" s="346"/>
      <c r="E16" s="217"/>
      <c r="F16" s="48"/>
      <c r="G16" s="33"/>
      <c r="H16" s="346"/>
      <c r="I16" s="217"/>
      <c r="J16" s="48"/>
      <c r="K16" s="33"/>
      <c r="L16" s="346"/>
      <c r="M16" s="217"/>
      <c r="N16" s="12"/>
      <c r="O16" s="12"/>
    </row>
    <row r="17" spans="1:15" ht="12.75">
      <c r="A17" s="91" t="s">
        <v>17</v>
      </c>
      <c r="B17" s="106">
        <f>'3,0 t-ha'!D19</f>
        <v>0</v>
      </c>
      <c r="C17" s="62" t="s">
        <v>15</v>
      </c>
      <c r="D17" s="59">
        <f>'3,0 t-ha'!F19</f>
        <v>0</v>
      </c>
      <c r="E17" s="79">
        <f>'3,0 t-ha'!G19</f>
        <v>0</v>
      </c>
      <c r="F17" s="60">
        <f>'4,5 t-ha'!D19</f>
        <v>0</v>
      </c>
      <c r="G17" s="57" t="s">
        <v>15</v>
      </c>
      <c r="H17" s="59">
        <f>'4,5 t-ha'!F19</f>
        <v>0</v>
      </c>
      <c r="I17" s="213">
        <f>'4,5 t-ha'!G19</f>
        <v>0</v>
      </c>
      <c r="J17" s="60">
        <f>'6,0 t-ha'!D19</f>
        <v>0</v>
      </c>
      <c r="K17" s="57" t="s">
        <v>15</v>
      </c>
      <c r="L17" s="59">
        <f>'6,0 t-ha'!F19</f>
        <v>0</v>
      </c>
      <c r="M17" s="79">
        <f>'6,0 t-ha'!G19</f>
        <v>0</v>
      </c>
      <c r="N17" s="10"/>
      <c r="O17" s="12"/>
    </row>
    <row r="18" spans="1:15" ht="12.75">
      <c r="A18" s="96" t="s">
        <v>17</v>
      </c>
      <c r="B18" s="107">
        <f>'3,0 t-ha'!D21</f>
        <v>0</v>
      </c>
      <c r="C18" s="17" t="s">
        <v>15</v>
      </c>
      <c r="D18" s="84">
        <f>'3,0 t-ha'!F21</f>
        <v>0</v>
      </c>
      <c r="E18" s="85">
        <f>'3,0 t-ha'!G21</f>
        <v>0</v>
      </c>
      <c r="F18" s="104">
        <f>'4,5 t-ha'!D21</f>
        <v>0</v>
      </c>
      <c r="G18" s="40" t="s">
        <v>15</v>
      </c>
      <c r="H18" s="84">
        <f>'4,5 t-ha'!F21</f>
        <v>0</v>
      </c>
      <c r="I18" s="85">
        <f>'4,5 t-ha'!G21</f>
        <v>0</v>
      </c>
      <c r="J18" s="104">
        <f>'6,0 t-ha'!C21</f>
        <v>0</v>
      </c>
      <c r="K18" s="40" t="s">
        <v>15</v>
      </c>
      <c r="L18" s="84">
        <f>'6,0 t-ha'!F21</f>
        <v>0</v>
      </c>
      <c r="M18" s="85">
        <f>'6,0 t-ha'!G21</f>
        <v>0</v>
      </c>
      <c r="N18" s="10"/>
      <c r="O18" s="12"/>
    </row>
    <row r="19" spans="1:15" ht="12.75">
      <c r="A19" s="27" t="s">
        <v>14</v>
      </c>
      <c r="B19" s="105"/>
      <c r="C19" s="33"/>
      <c r="D19" s="346"/>
      <c r="E19" s="217"/>
      <c r="F19" s="105"/>
      <c r="G19" s="33"/>
      <c r="H19" s="346"/>
      <c r="I19" s="217"/>
      <c r="J19" s="105"/>
      <c r="K19" s="33"/>
      <c r="L19" s="346"/>
      <c r="M19" s="217"/>
      <c r="N19" s="12"/>
      <c r="O19" s="12"/>
    </row>
    <row r="20" spans="1:15" ht="12.75">
      <c r="A20" s="97" t="s">
        <v>27</v>
      </c>
      <c r="B20" s="60">
        <f>'3,0 t-ha'!D24</f>
        <v>0</v>
      </c>
      <c r="C20" s="57" t="s">
        <v>15</v>
      </c>
      <c r="D20" s="59">
        <f>'3,0 t-ha'!F24</f>
        <v>0</v>
      </c>
      <c r="E20" s="213">
        <f>'3,0 t-ha'!G24</f>
        <v>0</v>
      </c>
      <c r="F20" s="60">
        <f>'4,5 t-ha'!D24</f>
        <v>0</v>
      </c>
      <c r="G20" s="57" t="s">
        <v>15</v>
      </c>
      <c r="H20" s="59">
        <f>'4,5 t-ha'!F24</f>
        <v>0</v>
      </c>
      <c r="I20" s="213">
        <f>'4,5 t-ha'!G24</f>
        <v>0</v>
      </c>
      <c r="J20" s="60">
        <f>'6,0 t-ha'!D24</f>
        <v>0</v>
      </c>
      <c r="K20" s="57" t="s">
        <v>15</v>
      </c>
      <c r="L20" s="59">
        <f>'6,0 t-ha'!F24</f>
        <v>0</v>
      </c>
      <c r="M20" s="79">
        <f>'6,0 t-ha'!G24</f>
        <v>0</v>
      </c>
      <c r="N20" s="10"/>
      <c r="O20" s="12"/>
    </row>
    <row r="21" spans="1:14" ht="12.75">
      <c r="A21" s="55" t="s">
        <v>28</v>
      </c>
      <c r="B21" s="60">
        <f>'3,0 t-ha'!D25</f>
        <v>0</v>
      </c>
      <c r="C21" s="57" t="s">
        <v>15</v>
      </c>
      <c r="D21" s="59">
        <f>'3,0 t-ha'!F25</f>
        <v>0</v>
      </c>
      <c r="E21" s="213">
        <f>'3,0 t-ha'!G25</f>
        <v>0</v>
      </c>
      <c r="F21" s="60">
        <f>'4,5 t-ha'!D25</f>
        <v>0</v>
      </c>
      <c r="G21" s="57" t="s">
        <v>15</v>
      </c>
      <c r="H21" s="59">
        <f>'4,5 t-ha'!F25</f>
        <v>0</v>
      </c>
      <c r="I21" s="213">
        <f>'4,5 t-ha'!G25</f>
        <v>0</v>
      </c>
      <c r="J21" s="60">
        <f>'6,0 t-ha'!D25</f>
        <v>0</v>
      </c>
      <c r="K21" s="57" t="s">
        <v>15</v>
      </c>
      <c r="L21" s="59">
        <f>'6,0 t-ha'!F25</f>
        <v>0</v>
      </c>
      <c r="M21" s="79">
        <f>'6,0 t-ha'!G25</f>
        <v>0</v>
      </c>
      <c r="N21" s="10"/>
    </row>
    <row r="22" spans="1:13" ht="12.75">
      <c r="A22" s="24" t="s">
        <v>29</v>
      </c>
      <c r="B22" s="49">
        <f>'3,0 t-ha'!D26</f>
        <v>0</v>
      </c>
      <c r="C22" s="43" t="s">
        <v>15</v>
      </c>
      <c r="D22" s="347">
        <f>'3,0 t-ha'!F26</f>
        <v>0</v>
      </c>
      <c r="E22" s="215">
        <f>'3,0 t-ha'!G26</f>
        <v>0</v>
      </c>
      <c r="F22" s="49">
        <f>'4,5 t-ha'!D26</f>
        <v>0</v>
      </c>
      <c r="G22" s="43" t="s">
        <v>15</v>
      </c>
      <c r="H22" s="347">
        <f>'4,5 t-ha'!F26</f>
        <v>0</v>
      </c>
      <c r="I22" s="215">
        <f>'4,5 t-ha'!G26</f>
        <v>0</v>
      </c>
      <c r="J22" s="49">
        <f>'6,0 t-ha'!D26</f>
        <v>0</v>
      </c>
      <c r="K22" s="43" t="s">
        <v>15</v>
      </c>
      <c r="L22" s="347">
        <f>'6,0 t-ha'!F26</f>
        <v>0</v>
      </c>
      <c r="M22" s="370">
        <f>'6,0 t-ha'!G26</f>
        <v>0</v>
      </c>
    </row>
    <row r="23" spans="1:15" ht="12.75">
      <c r="A23" s="75" t="s">
        <v>14</v>
      </c>
      <c r="B23" s="90"/>
      <c r="C23" s="33"/>
      <c r="D23" s="346"/>
      <c r="E23" s="217"/>
      <c r="F23" s="48"/>
      <c r="G23" s="33"/>
      <c r="H23" s="346"/>
      <c r="I23" s="217"/>
      <c r="J23" s="105"/>
      <c r="K23" s="33"/>
      <c r="L23" s="346"/>
      <c r="M23" s="339"/>
      <c r="N23" s="12"/>
      <c r="O23" s="12"/>
    </row>
    <row r="24" spans="1:15" ht="12.75">
      <c r="A24" s="26" t="s">
        <v>27</v>
      </c>
      <c r="B24" s="56">
        <f>'3,0 t-ha'!D28</f>
        <v>0</v>
      </c>
      <c r="C24" s="57" t="s">
        <v>15</v>
      </c>
      <c r="D24" s="59">
        <f>'3,0 t-ha'!F28</f>
        <v>0</v>
      </c>
      <c r="E24" s="213">
        <f>'3,0 t-ha'!G28</f>
        <v>0</v>
      </c>
      <c r="F24" s="56">
        <f>'4,5 t-ha'!D28</f>
        <v>0</v>
      </c>
      <c r="G24" s="57" t="s">
        <v>15</v>
      </c>
      <c r="H24" s="59">
        <f>'4,5 t-ha'!F28</f>
        <v>0</v>
      </c>
      <c r="I24" s="213">
        <f>'4,5 t-ha'!G28</f>
        <v>0</v>
      </c>
      <c r="J24" s="60">
        <f>'6,0 t-ha'!D28</f>
        <v>0</v>
      </c>
      <c r="K24" s="57" t="s">
        <v>15</v>
      </c>
      <c r="L24" s="59">
        <f>'6,0 t-ha'!F28</f>
        <v>0</v>
      </c>
      <c r="M24" s="79">
        <f>'6,0 t-ha'!G28</f>
        <v>0</v>
      </c>
      <c r="N24" s="12"/>
      <c r="O24" s="12"/>
    </row>
    <row r="25" spans="1:14" ht="12.75">
      <c r="A25" s="55" t="s">
        <v>28</v>
      </c>
      <c r="B25" s="56">
        <f>'3,0 t-ha'!D29</f>
        <v>0</v>
      </c>
      <c r="C25" s="57" t="s">
        <v>15</v>
      </c>
      <c r="D25" s="59">
        <f>'3,0 t-ha'!F29</f>
        <v>0</v>
      </c>
      <c r="E25" s="213">
        <f>'3,0 t-ha'!G29</f>
        <v>0</v>
      </c>
      <c r="F25" s="56">
        <f>'4,5 t-ha'!D29</f>
        <v>0</v>
      </c>
      <c r="G25" s="57" t="s">
        <v>15</v>
      </c>
      <c r="H25" s="59">
        <f>'4,5 t-ha'!F29</f>
        <v>0</v>
      </c>
      <c r="I25" s="213">
        <f>'4,5 t-ha'!G29</f>
        <v>0</v>
      </c>
      <c r="J25" s="60">
        <f>'6,0 t-ha'!D29</f>
        <v>0</v>
      </c>
      <c r="K25" s="57" t="s">
        <v>15</v>
      </c>
      <c r="L25" s="59">
        <f>'6,0 t-ha'!F29</f>
        <v>0</v>
      </c>
      <c r="M25" s="79">
        <f>'6,0 t-ha'!G29</f>
        <v>0</v>
      </c>
      <c r="N25" s="12"/>
    </row>
    <row r="26" spans="1:13" ht="12.75">
      <c r="A26" s="28" t="s">
        <v>29</v>
      </c>
      <c r="B26" s="88">
        <f>'3,0 t-ha'!D30</f>
        <v>0</v>
      </c>
      <c r="C26" s="40" t="s">
        <v>15</v>
      </c>
      <c r="D26" s="84">
        <f>'3,0 t-ha'!F30</f>
        <v>0</v>
      </c>
      <c r="E26" s="221">
        <f>'3,0 t-ha'!G30</f>
        <v>0</v>
      </c>
      <c r="F26" s="50">
        <f>'4,5 t-ha'!D30</f>
        <v>0</v>
      </c>
      <c r="G26" s="40" t="s">
        <v>15</v>
      </c>
      <c r="H26" s="84">
        <f>'4,5 t-ha'!F30</f>
        <v>0</v>
      </c>
      <c r="I26" s="221">
        <f>'4,5 t-ha'!G30</f>
        <v>0</v>
      </c>
      <c r="J26" s="104">
        <f>'6,0 t-ha'!D30</f>
        <v>0</v>
      </c>
      <c r="K26" s="40" t="s">
        <v>15</v>
      </c>
      <c r="L26" s="84">
        <f>'6,0 t-ha'!F30</f>
        <v>0</v>
      </c>
      <c r="M26" s="85">
        <f>'6,0 t-ha'!G30</f>
        <v>0</v>
      </c>
    </row>
    <row r="27" spans="1:13" ht="12.75">
      <c r="A27" s="18" t="s">
        <v>21</v>
      </c>
      <c r="B27" s="46"/>
      <c r="C27" s="33"/>
      <c r="D27" s="346"/>
      <c r="E27" s="217" t="s">
        <v>1</v>
      </c>
      <c r="F27" s="48"/>
      <c r="G27" s="33"/>
      <c r="H27" s="346"/>
      <c r="I27" s="217"/>
      <c r="J27" s="48"/>
      <c r="K27" s="33"/>
      <c r="L27" s="346"/>
      <c r="M27" s="217"/>
    </row>
    <row r="28" spans="1:15" ht="12.75">
      <c r="A28" s="91" t="s">
        <v>23</v>
      </c>
      <c r="B28" s="58">
        <f>'3,0 t-ha'!D34</f>
        <v>0</v>
      </c>
      <c r="C28" s="98" t="str">
        <f>'3,0 t-ha'!E34</f>
        <v>korda</v>
      </c>
      <c r="D28" s="348">
        <f>'3,0 t-ha'!F34</f>
        <v>0</v>
      </c>
      <c r="E28" s="349">
        <f>'3,0 t-ha'!G34</f>
        <v>0</v>
      </c>
      <c r="F28" s="56">
        <f>'4,5 t-ha'!D34</f>
        <v>0</v>
      </c>
      <c r="G28" s="98" t="str">
        <f>'4,5 t-ha'!E34</f>
        <v>korda</v>
      </c>
      <c r="H28" s="59">
        <f>'4,5 t-ha'!F34</f>
        <v>0</v>
      </c>
      <c r="I28" s="79">
        <f>'4,5 t-ha'!G34</f>
        <v>0</v>
      </c>
      <c r="J28" s="56">
        <f>'6,0 t-ha'!D34</f>
        <v>0</v>
      </c>
      <c r="K28" s="98" t="str">
        <f>'6,0 t-ha'!E34</f>
        <v>korda</v>
      </c>
      <c r="L28" s="59">
        <f>'6,0 t-ha'!F34</f>
        <v>0</v>
      </c>
      <c r="M28" s="79">
        <f>'6,0 t-ha'!G34</f>
        <v>0</v>
      </c>
      <c r="O28" s="11"/>
    </row>
    <row r="29" spans="1:15" ht="12.75">
      <c r="A29" s="30" t="s">
        <v>23</v>
      </c>
      <c r="B29" s="45">
        <f>'3,0 t-ha'!D36</f>
        <v>0</v>
      </c>
      <c r="C29" s="99" t="str">
        <f>'3,0 t-ha'!E36</f>
        <v>korda</v>
      </c>
      <c r="D29" s="350">
        <f>'3,0 t-ha'!F36</f>
        <v>0</v>
      </c>
      <c r="E29" s="351">
        <f>'3,0 t-ha'!G36</f>
        <v>0</v>
      </c>
      <c r="F29" s="50">
        <f>'4,5 t-ha'!D36</f>
        <v>0</v>
      </c>
      <c r="G29" s="101" t="str">
        <f>'4,5 t-ha'!E36</f>
        <v>korda</v>
      </c>
      <c r="H29" s="84">
        <f>'4,5 t-ha'!F36</f>
        <v>0</v>
      </c>
      <c r="I29" s="85">
        <f>'4,5 t-ha'!G36</f>
        <v>0</v>
      </c>
      <c r="J29" s="50">
        <f>'6,0 t-ha'!D36</f>
        <v>0</v>
      </c>
      <c r="K29" s="101" t="str">
        <f>'6,0 t-ha'!E36</f>
        <v>korda</v>
      </c>
      <c r="L29" s="84">
        <f>'6,0 t-ha'!F36</f>
        <v>0</v>
      </c>
      <c r="M29" s="85">
        <f>'6,0 t-ha'!G36</f>
        <v>0</v>
      </c>
      <c r="N29" s="11"/>
      <c r="O29" s="11"/>
    </row>
    <row r="30" spans="1:15" ht="12.75">
      <c r="A30" s="95" t="s">
        <v>24</v>
      </c>
      <c r="B30" s="94">
        <f>'3,0 t-ha'!D39</f>
        <v>0</v>
      </c>
      <c r="C30" s="100" t="str">
        <f>'3,0 t-ha'!E39</f>
        <v>korda</v>
      </c>
      <c r="D30" s="352">
        <f>'3,0 t-ha'!F39</f>
        <v>0</v>
      </c>
      <c r="E30" s="353">
        <f>'3,0 t-ha'!G39</f>
        <v>0</v>
      </c>
      <c r="F30" s="90">
        <f>'4,5 t-ha'!D39</f>
        <v>0</v>
      </c>
      <c r="G30" s="100" t="str">
        <f>'4,5 t-ha'!E39</f>
        <v>korda</v>
      </c>
      <c r="H30" s="363">
        <f>'4,5 t-ha'!F39</f>
        <v>0</v>
      </c>
      <c r="I30" s="364">
        <f>'4,5 t-ha'!G39</f>
        <v>0</v>
      </c>
      <c r="J30" s="90">
        <f>'6,0 t-ha'!D39</f>
        <v>0</v>
      </c>
      <c r="K30" s="100" t="str">
        <f>'6,0 t-ha'!E39</f>
        <v>korda</v>
      </c>
      <c r="L30" s="363">
        <f>'6,0 t-ha'!F39</f>
        <v>0</v>
      </c>
      <c r="M30" s="364">
        <f>'6,0 t-ha'!G39</f>
        <v>0</v>
      </c>
      <c r="N30" s="11"/>
      <c r="O30" s="11"/>
    </row>
    <row r="31" spans="1:15" ht="12.75">
      <c r="A31" s="30" t="s">
        <v>24</v>
      </c>
      <c r="B31" s="47">
        <f>'3,0 t-ha'!D41</f>
        <v>0</v>
      </c>
      <c r="C31" s="101" t="str">
        <f>'3,0 t-ha'!E41</f>
        <v>korda</v>
      </c>
      <c r="D31" s="354">
        <f>'3,0 t-ha'!F41</f>
        <v>0</v>
      </c>
      <c r="E31" s="355">
        <f>'3,0 t-ha'!G41</f>
        <v>0</v>
      </c>
      <c r="F31" s="50">
        <f>'4,5 t-ha'!D41</f>
        <v>0</v>
      </c>
      <c r="G31" s="101" t="str">
        <f>'4,5 t-ha'!E41</f>
        <v>korda</v>
      </c>
      <c r="H31" s="84">
        <f>'4,5 t-ha'!F41</f>
        <v>0</v>
      </c>
      <c r="I31" s="85">
        <f>'4,5 t-ha'!G41</f>
        <v>0</v>
      </c>
      <c r="J31" s="50">
        <f>'6,0 t-ha'!D41</f>
        <v>0</v>
      </c>
      <c r="K31" s="101" t="str">
        <f>'6,0 t-ha'!E41</f>
        <v>korda</v>
      </c>
      <c r="L31" s="84">
        <f>'6,0 t-ha'!F41</f>
        <v>0</v>
      </c>
      <c r="M31" s="85">
        <f>'6,0 t-ha'!G41</f>
        <v>0</v>
      </c>
      <c r="N31" s="11"/>
      <c r="O31" s="11"/>
    </row>
    <row r="32" spans="1:15" ht="12.75">
      <c r="A32" s="95" t="s">
        <v>25</v>
      </c>
      <c r="B32" s="94">
        <f>'3,0 t-ha'!D44</f>
        <v>0</v>
      </c>
      <c r="C32" s="100" t="str">
        <f>'3,0 t-ha'!E44</f>
        <v>korda</v>
      </c>
      <c r="D32" s="352">
        <f>'3,0 t-ha'!F44</f>
        <v>0</v>
      </c>
      <c r="E32" s="353">
        <f>'3,0 t-ha'!G44</f>
        <v>0</v>
      </c>
      <c r="F32" s="90">
        <f>'4,5 t-ha'!D44</f>
        <v>0</v>
      </c>
      <c r="G32" s="100" t="str">
        <f>'4,5 t-ha'!E44</f>
        <v>korda</v>
      </c>
      <c r="H32" s="363">
        <f>'4,5 t-ha'!F44</f>
        <v>0</v>
      </c>
      <c r="I32" s="364">
        <f>'4,5 t-ha'!G44</f>
        <v>0</v>
      </c>
      <c r="J32" s="90">
        <f>'6,0 t-ha'!D44</f>
        <v>0</v>
      </c>
      <c r="K32" s="100" t="str">
        <f>'6,0 t-ha'!E44</f>
        <v>korda</v>
      </c>
      <c r="L32" s="363">
        <f>'6,0 t-ha'!F44</f>
        <v>0</v>
      </c>
      <c r="M32" s="364">
        <f>'6,0 t-ha'!G44</f>
        <v>0</v>
      </c>
      <c r="N32" s="11"/>
      <c r="O32" s="11"/>
    </row>
    <row r="33" spans="1:15" ht="12.75">
      <c r="A33" s="92" t="s">
        <v>25</v>
      </c>
      <c r="B33" s="45">
        <f>'3,0 t-ha'!D46</f>
        <v>0</v>
      </c>
      <c r="C33" s="99" t="str">
        <f>'3,0 t-ha'!E46</f>
        <v>korda</v>
      </c>
      <c r="D33" s="350">
        <f>'3,0 t-ha'!F46</f>
        <v>0</v>
      </c>
      <c r="E33" s="351">
        <f>'3,0 t-ha'!G46</f>
        <v>0</v>
      </c>
      <c r="F33" s="50">
        <f>'4,5 t-ha'!D46</f>
        <v>0</v>
      </c>
      <c r="G33" s="101" t="str">
        <f>'4,5 t-ha'!E46</f>
        <v>korda</v>
      </c>
      <c r="H33" s="84">
        <f>'4,5 t-ha'!F46</f>
        <v>0</v>
      </c>
      <c r="I33" s="85">
        <f>'4,5 t-ha'!G46</f>
        <v>0</v>
      </c>
      <c r="J33" s="50">
        <f>'6,0 t-ha'!D46</f>
        <v>0</v>
      </c>
      <c r="K33" s="101" t="str">
        <f>'6,0 t-ha'!E46</f>
        <v>korda</v>
      </c>
      <c r="L33" s="84">
        <f>'6,0 t-ha'!F46</f>
        <v>0</v>
      </c>
      <c r="M33" s="85">
        <f>'6,0 t-ha'!G46</f>
        <v>0</v>
      </c>
      <c r="N33" s="11"/>
      <c r="O33" s="11"/>
    </row>
    <row r="34" spans="1:15" ht="12.75">
      <c r="A34" s="27" t="s">
        <v>26</v>
      </c>
      <c r="B34" s="93">
        <f>'3,0 t-ha'!D49</f>
        <v>0</v>
      </c>
      <c r="C34" s="102" t="str">
        <f>'3,0 t-ha'!E49</f>
        <v>korda</v>
      </c>
      <c r="D34" s="356">
        <f>'3,0 t-ha'!F49</f>
        <v>0</v>
      </c>
      <c r="E34" s="357">
        <f>'3,0 t-ha'!G49</f>
        <v>0</v>
      </c>
      <c r="F34" s="50">
        <f>'4,5 t-ha'!D49</f>
        <v>0</v>
      </c>
      <c r="G34" s="101" t="str">
        <f>'4,5 t-ha'!E49</f>
        <v>korda</v>
      </c>
      <c r="H34" s="365">
        <f>'4,5 t-ha'!F49</f>
        <v>0</v>
      </c>
      <c r="I34" s="366">
        <f>'4,5 t-ha'!G49</f>
        <v>0</v>
      </c>
      <c r="J34" s="50">
        <f>'6,0 t-ha'!D49</f>
        <v>0</v>
      </c>
      <c r="K34" s="101" t="str">
        <f>'6,0 t-ha'!E49</f>
        <v>korda</v>
      </c>
      <c r="L34" s="84">
        <f>'6,0 t-ha'!F49</f>
        <v>0</v>
      </c>
      <c r="M34" s="85">
        <f>'6,0 t-ha'!G49</f>
        <v>0</v>
      </c>
      <c r="N34" s="11"/>
      <c r="O34" s="11"/>
    </row>
    <row r="35" spans="1:15" ht="12.75">
      <c r="A35" s="74" t="s">
        <v>19</v>
      </c>
      <c r="B35" s="44"/>
      <c r="C35" s="14"/>
      <c r="D35" s="350"/>
      <c r="E35" s="227"/>
      <c r="F35" s="44"/>
      <c r="G35" s="99"/>
      <c r="H35" s="347"/>
      <c r="I35" s="347"/>
      <c r="J35" s="48"/>
      <c r="K35" s="120"/>
      <c r="L35" s="346"/>
      <c r="M35" s="339"/>
      <c r="N35" s="11"/>
      <c r="O35" s="11"/>
    </row>
    <row r="36" spans="1:14" ht="12.75">
      <c r="A36" s="54" t="s">
        <v>50</v>
      </c>
      <c r="B36" s="103">
        <f>'3,0 t-ha'!D51</f>
        <v>0</v>
      </c>
      <c r="C36" s="68" t="str">
        <f>'3,0 t-ha'!E51</f>
        <v>t/ha</v>
      </c>
      <c r="D36" s="358">
        <f>'3,0 t-ha'!F51</f>
        <v>0</v>
      </c>
      <c r="E36" s="229">
        <f>'3,0 t-ha'!G51</f>
        <v>0</v>
      </c>
      <c r="F36" s="103">
        <f>'4,5 t-ha'!D51</f>
        <v>0</v>
      </c>
      <c r="G36" s="119" t="str">
        <f>'4,5 t-ha'!E51</f>
        <v>t/ha</v>
      </c>
      <c r="H36" s="367">
        <f>'4,5 t-ha'!F51</f>
        <v>0</v>
      </c>
      <c r="I36" s="367">
        <f>'4,5 t-ha'!G51</f>
        <v>0</v>
      </c>
      <c r="J36" s="103">
        <f>'6,0 t-ha'!D51</f>
        <v>0</v>
      </c>
      <c r="K36" s="119" t="str">
        <f>'6,0 t-ha'!E51</f>
        <v>t/ha</v>
      </c>
      <c r="L36" s="367">
        <f>'6,0 t-ha'!F51</f>
        <v>0</v>
      </c>
      <c r="M36" s="371">
        <f>'6,0 t-ha'!G51</f>
        <v>0</v>
      </c>
      <c r="N36" s="89"/>
    </row>
    <row r="37" spans="1:13" ht="12.75">
      <c r="A37" s="24" t="s">
        <v>37</v>
      </c>
      <c r="B37" s="86">
        <f>'3,0 t-ha'!D52</f>
        <v>0</v>
      </c>
      <c r="C37" s="118">
        <f>'3,0 t-ha'!E52</f>
        <v>0</v>
      </c>
      <c r="D37" s="359">
        <f>'3,0 t-ha'!F52</f>
        <v>0</v>
      </c>
      <c r="E37" s="229">
        <f>'3,0 t-ha'!G52</f>
        <v>0</v>
      </c>
      <c r="F37" s="83">
        <f>'4,5 t-ha'!D52</f>
        <v>0</v>
      </c>
      <c r="G37" s="99">
        <f>'4,5 t-ha'!E52</f>
        <v>0</v>
      </c>
      <c r="H37" s="347">
        <f>'4,5 t-ha'!F52</f>
        <v>0</v>
      </c>
      <c r="I37" s="347">
        <f>'4,5 t-ha'!G52</f>
        <v>0</v>
      </c>
      <c r="J37" s="108">
        <f>'6,0 t-ha'!D52</f>
        <v>0</v>
      </c>
      <c r="K37" s="101">
        <f>'6,0 t-ha'!E52</f>
        <v>0</v>
      </c>
      <c r="L37" s="84">
        <f>'6,0 t-ha'!F52</f>
        <v>0</v>
      </c>
      <c r="M37" s="85">
        <f>'6,0 t-ha'!G52</f>
        <v>0</v>
      </c>
    </row>
    <row r="38" spans="1:13" ht="12.75">
      <c r="A38" s="69" t="s">
        <v>30</v>
      </c>
      <c r="B38" s="70"/>
      <c r="C38" s="71"/>
      <c r="D38" s="360"/>
      <c r="E38" s="230">
        <f>SUM(E15:E37)</f>
        <v>0</v>
      </c>
      <c r="F38" s="70"/>
      <c r="G38" s="71"/>
      <c r="H38" s="360"/>
      <c r="I38" s="230">
        <f>SUM(I15:I37)</f>
        <v>0</v>
      </c>
      <c r="J38" s="70"/>
      <c r="K38" s="71"/>
      <c r="L38" s="360"/>
      <c r="M38" s="230">
        <f>SUM(M15:M37)</f>
        <v>0</v>
      </c>
    </row>
    <row r="39" spans="1:13" ht="12.75">
      <c r="A39" s="451" t="s">
        <v>5</v>
      </c>
      <c r="B39" s="452"/>
      <c r="C39" s="452"/>
      <c r="D39" s="452"/>
      <c r="E39" s="231">
        <f>E13-E38</f>
        <v>0</v>
      </c>
      <c r="F39" s="491"/>
      <c r="G39" s="492"/>
      <c r="H39" s="492"/>
      <c r="I39" s="231">
        <f>I13-I38</f>
        <v>0</v>
      </c>
      <c r="J39" s="491"/>
      <c r="K39" s="492"/>
      <c r="L39" s="492"/>
      <c r="M39" s="231">
        <f>M13-M38</f>
        <v>0</v>
      </c>
    </row>
    <row r="40" spans="1:26" ht="12.75" outlineLevel="1">
      <c r="A40" s="474" t="s">
        <v>34</v>
      </c>
      <c r="B40" s="474"/>
      <c r="C40" s="474"/>
      <c r="D40" s="475"/>
      <c r="E40" s="131"/>
      <c r="F40" s="480"/>
      <c r="G40" s="480"/>
      <c r="H40" s="481"/>
      <c r="I40" s="131"/>
      <c r="J40" s="480"/>
      <c r="K40" s="480"/>
      <c r="L40" s="481"/>
      <c r="M40" s="131"/>
      <c r="N40" s="51"/>
      <c r="O40" s="13"/>
      <c r="V40" s="13"/>
      <c r="W40" s="13"/>
      <c r="X40" s="13"/>
      <c r="Y40" s="13"/>
      <c r="Z40" s="13"/>
    </row>
    <row r="41" spans="1:26" ht="12.75" outlineLevel="1">
      <c r="A41" s="476" t="str">
        <f>'3,0 t-ha'!A56:F56</f>
        <v>Mulla harimine, keskmiselt</v>
      </c>
      <c r="B41" s="476"/>
      <c r="C41" s="476"/>
      <c r="D41" s="477"/>
      <c r="E41" s="372">
        <f>'3,0 t-ha'!G56</f>
        <v>0</v>
      </c>
      <c r="F41" s="493"/>
      <c r="G41" s="493"/>
      <c r="H41" s="494"/>
      <c r="I41" s="373">
        <f>'4,5 t-ha'!G56</f>
        <v>0</v>
      </c>
      <c r="J41" s="493"/>
      <c r="K41" s="493"/>
      <c r="L41" s="494"/>
      <c r="M41" s="373">
        <f>'6,0 t-ha'!G56</f>
        <v>0</v>
      </c>
      <c r="O41" s="13"/>
      <c r="V41" s="13"/>
      <c r="W41" s="13"/>
      <c r="X41" s="13"/>
      <c r="Y41" s="13"/>
      <c r="Z41" s="13"/>
    </row>
    <row r="42" spans="1:26" ht="12.75" outlineLevel="1">
      <c r="A42" s="470" t="str">
        <f>'3,0 t-ha'!A57:F57</f>
        <v>Min.väetise ja seemne vedu</v>
      </c>
      <c r="B42" s="470"/>
      <c r="C42" s="470"/>
      <c r="D42" s="471"/>
      <c r="E42" s="374">
        <f>'3,0 t-ha'!G57</f>
        <v>0</v>
      </c>
      <c r="F42" s="472"/>
      <c r="G42" s="472"/>
      <c r="H42" s="473"/>
      <c r="I42" s="375">
        <f>'4,5 t-ha'!G57</f>
        <v>0</v>
      </c>
      <c r="J42" s="472"/>
      <c r="K42" s="472"/>
      <c r="L42" s="473"/>
      <c r="M42" s="375">
        <f>'6,0 t-ha'!G57</f>
        <v>0</v>
      </c>
      <c r="O42" s="13"/>
      <c r="V42" s="13"/>
      <c r="W42" s="13"/>
      <c r="X42" s="13"/>
      <c r="Y42" s="13"/>
      <c r="Z42" s="13"/>
    </row>
    <row r="43" spans="1:13" ht="12.75" outlineLevel="1">
      <c r="A43" s="470" t="str">
        <f>'3,0 t-ha'!A58:F58</f>
        <v>Külvamine</v>
      </c>
      <c r="B43" s="470"/>
      <c r="C43" s="470"/>
      <c r="D43" s="471"/>
      <c r="E43" s="374">
        <f>'3,0 t-ha'!G58</f>
        <v>0</v>
      </c>
      <c r="F43" s="472"/>
      <c r="G43" s="472"/>
      <c r="H43" s="473"/>
      <c r="I43" s="375">
        <f>'4,5 t-ha'!G58</f>
        <v>0</v>
      </c>
      <c r="J43" s="472"/>
      <c r="K43" s="472"/>
      <c r="L43" s="473"/>
      <c r="M43" s="375">
        <f>'6,0 t-ha'!G58</f>
        <v>0</v>
      </c>
    </row>
    <row r="44" spans="1:13" ht="12.75" outlineLevel="1">
      <c r="A44" s="470" t="str">
        <f>'3,0 t-ha'!A59:F59</f>
        <v>Rullimine</v>
      </c>
      <c r="B44" s="470"/>
      <c r="C44" s="470"/>
      <c r="D44" s="471"/>
      <c r="E44" s="374">
        <f>'3,0 t-ha'!G59</f>
        <v>0</v>
      </c>
      <c r="F44" s="472"/>
      <c r="G44" s="472"/>
      <c r="H44" s="473"/>
      <c r="I44" s="375">
        <f>'4,5 t-ha'!G59</f>
        <v>0</v>
      </c>
      <c r="J44" s="472"/>
      <c r="K44" s="472"/>
      <c r="L44" s="473"/>
      <c r="M44" s="375">
        <f>'6,0 t-ha'!G59</f>
        <v>0</v>
      </c>
    </row>
    <row r="45" spans="1:13" ht="12.75" outlineLevel="1">
      <c r="A45" s="470" t="str">
        <f>'3,0 t-ha'!A60:F60</f>
        <v>Taimekaitsetööd</v>
      </c>
      <c r="B45" s="470"/>
      <c r="C45" s="470"/>
      <c r="D45" s="471"/>
      <c r="E45" s="374">
        <f>'3,0 t-ha'!G60</f>
        <v>0</v>
      </c>
      <c r="F45" s="472"/>
      <c r="G45" s="472"/>
      <c r="H45" s="473"/>
      <c r="I45" s="375">
        <f>'4,5 t-ha'!G60</f>
        <v>0</v>
      </c>
      <c r="J45" s="472"/>
      <c r="K45" s="472"/>
      <c r="L45" s="473"/>
      <c r="M45" s="375">
        <f>'6,0 t-ha'!G60</f>
        <v>0</v>
      </c>
    </row>
    <row r="46" spans="1:13" ht="12.75" outlineLevel="1">
      <c r="A46" s="470" t="str">
        <f>'3,0 t-ha'!A61:F61</f>
        <v>Väetise vedu ja külvamine</v>
      </c>
      <c r="B46" s="470"/>
      <c r="C46" s="470"/>
      <c r="D46" s="471"/>
      <c r="E46" s="374">
        <f>'3,0 t-ha'!G61</f>
        <v>0</v>
      </c>
      <c r="F46" s="472"/>
      <c r="G46" s="472"/>
      <c r="H46" s="473"/>
      <c r="I46" s="375">
        <f>'4,5 t-ha'!G61</f>
        <v>0</v>
      </c>
      <c r="J46" s="472"/>
      <c r="K46" s="472"/>
      <c r="L46" s="473"/>
      <c r="M46" s="375">
        <f>'6,0 t-ha'!G61</f>
        <v>0</v>
      </c>
    </row>
    <row r="47" spans="1:13" ht="12.75" outlineLevel="1">
      <c r="A47" s="470" t="str">
        <f>'3,0 t-ha'!A62:F62</f>
        <v>Kombainkoristus</v>
      </c>
      <c r="B47" s="470"/>
      <c r="C47" s="470"/>
      <c r="D47" s="471"/>
      <c r="E47" s="374">
        <f>'3,0 t-ha'!G62</f>
        <v>0</v>
      </c>
      <c r="F47" s="472"/>
      <c r="G47" s="472"/>
      <c r="H47" s="473"/>
      <c r="I47" s="375">
        <f>'4,5 t-ha'!G62</f>
        <v>0</v>
      </c>
      <c r="J47" s="472"/>
      <c r="K47" s="472"/>
      <c r="L47" s="473"/>
      <c r="M47" s="375">
        <f>'6,0 t-ha'!G62</f>
        <v>0</v>
      </c>
    </row>
    <row r="48" spans="1:13" ht="12.75" outlineLevel="1">
      <c r="A48" s="470" t="str">
        <f>'3,0 t-ha'!A63:F63</f>
        <v>Vilja vedu kuivatisse</v>
      </c>
      <c r="B48" s="470"/>
      <c r="C48" s="470"/>
      <c r="D48" s="471"/>
      <c r="E48" s="374">
        <f>'3,0 t-ha'!G63</f>
        <v>0</v>
      </c>
      <c r="F48" s="472"/>
      <c r="G48" s="472"/>
      <c r="H48" s="473"/>
      <c r="I48" s="375">
        <f>'4,5 t-ha'!G63</f>
        <v>0</v>
      </c>
      <c r="J48" s="472"/>
      <c r="K48" s="472"/>
      <c r="L48" s="473"/>
      <c r="M48" s="375">
        <f>'6,0 t-ha'!G63</f>
        <v>0</v>
      </c>
    </row>
    <row r="49" spans="1:13" ht="12.75" outlineLevel="1">
      <c r="A49" s="470" t="str">
        <f>'3,0 t-ha'!A64:F64</f>
        <v>Vilja kuivatamine (21%-13%)</v>
      </c>
      <c r="B49" s="470"/>
      <c r="C49" s="470"/>
      <c r="D49" s="471"/>
      <c r="E49" s="374">
        <f>'3,0 t-ha'!G64</f>
        <v>0</v>
      </c>
      <c r="F49" s="478"/>
      <c r="G49" s="478"/>
      <c r="H49" s="479"/>
      <c r="I49" s="375">
        <f>'4,5 t-ha'!G64</f>
        <v>0</v>
      </c>
      <c r="J49" s="478"/>
      <c r="K49" s="478"/>
      <c r="L49" s="479"/>
      <c r="M49" s="375">
        <f>'6,0 t-ha'!G64</f>
        <v>0</v>
      </c>
    </row>
    <row r="50" spans="1:13" ht="12.75" outlineLevel="1">
      <c r="A50" s="470" t="str">
        <f>'3,0 t-ha'!A65:F65</f>
        <v>Vilja hoiustamine jm.tööd</v>
      </c>
      <c r="B50" s="470"/>
      <c r="C50" s="470"/>
      <c r="D50" s="471"/>
      <c r="E50" s="374">
        <f>'3,0 t-ha'!G65</f>
        <v>0</v>
      </c>
      <c r="F50" s="478"/>
      <c r="G50" s="478"/>
      <c r="H50" s="479"/>
      <c r="I50" s="375">
        <f>'4,5 t-ha'!G65</f>
        <v>0</v>
      </c>
      <c r="J50" s="478"/>
      <c r="K50" s="478"/>
      <c r="L50" s="479"/>
      <c r="M50" s="375">
        <f>'6,0 t-ha'!G65</f>
        <v>0</v>
      </c>
    </row>
    <row r="51" spans="1:13" ht="12.75" outlineLevel="1">
      <c r="A51" s="470" t="str">
        <f>'3,0 t-ha'!A66:F66</f>
        <v>Põhu rullimine (55%)</v>
      </c>
      <c r="B51" s="470"/>
      <c r="C51" s="470"/>
      <c r="D51" s="471"/>
      <c r="E51" s="374">
        <f>'3,0 t-ha'!G66</f>
        <v>0</v>
      </c>
      <c r="F51" s="472"/>
      <c r="G51" s="472"/>
      <c r="H51" s="473"/>
      <c r="I51" s="375">
        <f>'4,5 t-ha'!G66</f>
        <v>0</v>
      </c>
      <c r="J51" s="472"/>
      <c r="K51" s="472"/>
      <c r="L51" s="473"/>
      <c r="M51" s="375">
        <f>'6,0 t-ha'!G66</f>
        <v>0</v>
      </c>
    </row>
    <row r="52" spans="1:13" ht="12.75" outlineLevel="1">
      <c r="A52" s="470" t="str">
        <f>'3,0 t-ha'!A67:F67</f>
        <v>Põhurullide kokkuvedu </v>
      </c>
      <c r="B52" s="470"/>
      <c r="C52" s="470"/>
      <c r="D52" s="471"/>
      <c r="E52" s="374">
        <f>'3,0 t-ha'!G67</f>
        <v>0</v>
      </c>
      <c r="F52" s="472"/>
      <c r="G52" s="472"/>
      <c r="H52" s="473"/>
      <c r="I52" s="375">
        <f>'4,5 t-ha'!G67</f>
        <v>0</v>
      </c>
      <c r="J52" s="472"/>
      <c r="K52" s="472"/>
      <c r="L52" s="473"/>
      <c r="M52" s="375">
        <f>'6,0 t-ha'!G67</f>
        <v>0</v>
      </c>
    </row>
    <row r="53" spans="1:13" ht="12.75" outlineLevel="1">
      <c r="A53" s="470">
        <f>'3,0 t-ha'!A68:F68</f>
        <v>0</v>
      </c>
      <c r="B53" s="470"/>
      <c r="C53" s="470"/>
      <c r="D53" s="471"/>
      <c r="E53" s="374">
        <f>'3,0 t-ha'!G68</f>
        <v>0</v>
      </c>
      <c r="F53" s="472"/>
      <c r="G53" s="472"/>
      <c r="H53" s="473"/>
      <c r="I53" s="375">
        <f>'4,5 t-ha'!G68</f>
        <v>0</v>
      </c>
      <c r="J53" s="472"/>
      <c r="K53" s="472"/>
      <c r="L53" s="473"/>
      <c r="M53" s="375">
        <f>'6,0 t-ha'!G68</f>
        <v>0</v>
      </c>
    </row>
    <row r="54" spans="1:13" ht="12.75" outlineLevel="1">
      <c r="A54" s="470">
        <f>'3,0 t-ha'!A69:F69</f>
        <v>0</v>
      </c>
      <c r="B54" s="470"/>
      <c r="C54" s="470"/>
      <c r="D54" s="471"/>
      <c r="E54" s="374">
        <f>'3,0 t-ha'!G69</f>
        <v>0</v>
      </c>
      <c r="F54" s="472"/>
      <c r="G54" s="472"/>
      <c r="H54" s="473"/>
      <c r="I54" s="375">
        <f>'4,5 t-ha'!G69</f>
        <v>0</v>
      </c>
      <c r="J54" s="472"/>
      <c r="K54" s="472"/>
      <c r="L54" s="473"/>
      <c r="M54" s="375">
        <f>'6,0 t-ha'!G69</f>
        <v>0</v>
      </c>
    </row>
    <row r="55" spans="1:13" ht="12.75" outlineLevel="1">
      <c r="A55" s="470">
        <f>'3,0 t-ha'!A70:F70</f>
        <v>0</v>
      </c>
      <c r="B55" s="470"/>
      <c r="C55" s="470"/>
      <c r="D55" s="471"/>
      <c r="E55" s="374">
        <f>'3,0 t-ha'!G70</f>
        <v>0</v>
      </c>
      <c r="F55" s="472"/>
      <c r="G55" s="472"/>
      <c r="H55" s="473"/>
      <c r="I55" s="375">
        <f>'4,5 t-ha'!G70</f>
        <v>0</v>
      </c>
      <c r="J55" s="472"/>
      <c r="K55" s="472"/>
      <c r="L55" s="473"/>
      <c r="M55" s="375">
        <f>'6,0 t-ha'!G70</f>
        <v>0</v>
      </c>
    </row>
    <row r="56" spans="1:13" ht="12.75" outlineLevel="1">
      <c r="A56" s="470">
        <f>'3,0 t-ha'!A71:F71</f>
        <v>0</v>
      </c>
      <c r="B56" s="470"/>
      <c r="C56" s="470"/>
      <c r="D56" s="471"/>
      <c r="E56" s="374">
        <f>'3,0 t-ha'!G71</f>
        <v>0</v>
      </c>
      <c r="F56" s="472"/>
      <c r="G56" s="472"/>
      <c r="H56" s="473"/>
      <c r="I56" s="375">
        <f>'4,5 t-ha'!G71</f>
        <v>0</v>
      </c>
      <c r="J56" s="472"/>
      <c r="K56" s="472"/>
      <c r="L56" s="473"/>
      <c r="M56" s="375">
        <f>'6,0 t-ha'!G71</f>
        <v>0</v>
      </c>
    </row>
    <row r="57" spans="1:13" ht="12.75" outlineLevel="1">
      <c r="A57" s="470">
        <f>'3,0 t-ha'!A72:F72</f>
        <v>0</v>
      </c>
      <c r="B57" s="470"/>
      <c r="C57" s="470"/>
      <c r="D57" s="471"/>
      <c r="E57" s="374">
        <f>'3,0 t-ha'!G72</f>
        <v>0</v>
      </c>
      <c r="F57" s="472"/>
      <c r="G57" s="472"/>
      <c r="H57" s="473"/>
      <c r="I57" s="375">
        <f>'4,5 t-ha'!G72</f>
        <v>0</v>
      </c>
      <c r="J57" s="472"/>
      <c r="K57" s="472"/>
      <c r="L57" s="473"/>
      <c r="M57" s="375">
        <f>'6,0 t-ha'!G72</f>
        <v>0</v>
      </c>
    </row>
    <row r="58" spans="1:13" ht="12.75" outlineLevel="1">
      <c r="A58" s="470">
        <f>'3,0 t-ha'!A73:F73</f>
        <v>0</v>
      </c>
      <c r="B58" s="470"/>
      <c r="C58" s="470"/>
      <c r="D58" s="471"/>
      <c r="E58" s="374">
        <f>'3,0 t-ha'!G73</f>
        <v>0</v>
      </c>
      <c r="F58" s="472"/>
      <c r="G58" s="472"/>
      <c r="H58" s="473"/>
      <c r="I58" s="375">
        <f>'4,5 t-ha'!G73</f>
        <v>0</v>
      </c>
      <c r="J58" s="472"/>
      <c r="K58" s="472"/>
      <c r="L58" s="473"/>
      <c r="M58" s="375">
        <f>'6,0 t-ha'!G73</f>
        <v>0</v>
      </c>
    </row>
    <row r="59" spans="1:14" ht="12.75" outlineLevel="1">
      <c r="A59" s="470">
        <f>'3,0 t-ha'!A74:F74</f>
        <v>0</v>
      </c>
      <c r="B59" s="470"/>
      <c r="C59" s="470"/>
      <c r="D59" s="471"/>
      <c r="E59" s="374">
        <f>'3,0 t-ha'!G74</f>
        <v>0</v>
      </c>
      <c r="F59" s="472"/>
      <c r="G59" s="472"/>
      <c r="H59" s="473"/>
      <c r="I59" s="375">
        <f>'4,5 t-ha'!G74</f>
        <v>0</v>
      </c>
      <c r="J59" s="472"/>
      <c r="K59" s="472"/>
      <c r="L59" s="473"/>
      <c r="M59" s="375">
        <f>'6,0 t-ha'!G74</f>
        <v>0</v>
      </c>
      <c r="N59" s="51"/>
    </row>
    <row r="60" spans="1:13" ht="12.75" outlineLevel="1">
      <c r="A60" s="470" t="str">
        <f>'3,0 t-ha'!A75:F75</f>
        <v>Muud (abi)tööd</v>
      </c>
      <c r="B60" s="470"/>
      <c r="C60" s="470"/>
      <c r="D60" s="471"/>
      <c r="E60" s="376">
        <f>'3,0 t-ha'!G75</f>
        <v>0</v>
      </c>
      <c r="F60" s="488"/>
      <c r="G60" s="488"/>
      <c r="H60" s="489"/>
      <c r="I60" s="377">
        <f>'4,5 t-ha'!G75</f>
        <v>0</v>
      </c>
      <c r="J60" s="488"/>
      <c r="K60" s="488"/>
      <c r="L60" s="489"/>
      <c r="M60" s="377">
        <f>'6,0 t-ha'!G75</f>
        <v>0</v>
      </c>
    </row>
    <row r="61" spans="1:13" ht="12.75">
      <c r="A61" s="484" t="s">
        <v>7</v>
      </c>
      <c r="B61" s="484"/>
      <c r="C61" s="484"/>
      <c r="D61" s="485"/>
      <c r="E61" s="378">
        <f>SUM(E41:E60)</f>
        <v>0</v>
      </c>
      <c r="F61" s="486"/>
      <c r="G61" s="486"/>
      <c r="H61" s="487"/>
      <c r="I61" s="378">
        <f>SUM(I41:I60)</f>
        <v>0</v>
      </c>
      <c r="J61" s="486"/>
      <c r="K61" s="486"/>
      <c r="L61" s="487"/>
      <c r="M61" s="378">
        <f>SUM(M41:M60)</f>
        <v>0</v>
      </c>
    </row>
    <row r="62" spans="1:13" ht="12.75">
      <c r="A62" s="451" t="s">
        <v>6</v>
      </c>
      <c r="B62" s="452"/>
      <c r="C62" s="452"/>
      <c r="D62" s="452"/>
      <c r="E62" s="331">
        <f>E39-E61</f>
        <v>0</v>
      </c>
      <c r="F62" s="495"/>
      <c r="G62" s="495"/>
      <c r="H62" s="496"/>
      <c r="I62" s="331">
        <f>I39-I61</f>
        <v>0</v>
      </c>
      <c r="J62" s="495"/>
      <c r="K62" s="495"/>
      <c r="L62" s="496"/>
      <c r="M62" s="331">
        <f>M39-M61</f>
        <v>0</v>
      </c>
    </row>
    <row r="63" spans="1:13" ht="12.75">
      <c r="A63" s="52" t="s">
        <v>9</v>
      </c>
      <c r="B63" s="53"/>
      <c r="C63" s="53"/>
      <c r="D63" s="53"/>
      <c r="E63" s="380">
        <f>E38+E61</f>
        <v>0</v>
      </c>
      <c r="F63" s="379"/>
      <c r="G63" s="379"/>
      <c r="H63" s="379"/>
      <c r="I63" s="380">
        <f>I38+I61</f>
        <v>0</v>
      </c>
      <c r="J63" s="379"/>
      <c r="K63" s="379"/>
      <c r="L63" s="379"/>
      <c r="M63" s="380">
        <f>M38+M61</f>
        <v>0</v>
      </c>
    </row>
    <row r="64" spans="1:13" ht="12.75">
      <c r="A64" s="482" t="s">
        <v>67</v>
      </c>
      <c r="B64" s="483"/>
      <c r="C64" s="483"/>
      <c r="D64" s="483"/>
      <c r="E64" s="381">
        <f>'3,0 t-ha'!G79</f>
        <v>0</v>
      </c>
      <c r="F64" s="382"/>
      <c r="G64" s="383"/>
      <c r="H64" s="383"/>
      <c r="I64" s="381">
        <f>'4,5 t-ha'!G79</f>
        <v>0</v>
      </c>
      <c r="J64" s="382"/>
      <c r="K64" s="383"/>
      <c r="L64" s="383"/>
      <c r="M64" s="381">
        <f>'6,0 t-ha'!G79</f>
        <v>0</v>
      </c>
    </row>
    <row r="65" spans="1:13" ht="12.75">
      <c r="A65" s="123"/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</row>
    <row r="66" spans="1:13" ht="18">
      <c r="A66" s="124"/>
      <c r="B66" s="497"/>
      <c r="C66" s="497"/>
      <c r="D66" s="497"/>
      <c r="E66" s="125"/>
      <c r="F66" s="125"/>
      <c r="G66" s="125"/>
      <c r="H66" s="125"/>
      <c r="I66" s="125"/>
      <c r="J66" s="125"/>
      <c r="K66" s="125"/>
      <c r="L66" s="125"/>
      <c r="M66" s="125"/>
    </row>
  </sheetData>
  <sheetProtection sheet="1"/>
  <mergeCells count="77">
    <mergeCell ref="B66:D66"/>
    <mergeCell ref="F46:H46"/>
    <mergeCell ref="A46:D46"/>
    <mergeCell ref="F47:H47"/>
    <mergeCell ref="A56:D56"/>
    <mergeCell ref="F54:H54"/>
    <mergeCell ref="A54:D54"/>
    <mergeCell ref="A58:D58"/>
    <mergeCell ref="F61:H61"/>
    <mergeCell ref="F57:H57"/>
    <mergeCell ref="J62:L62"/>
    <mergeCell ref="J60:L60"/>
    <mergeCell ref="A55:D55"/>
    <mergeCell ref="A47:D47"/>
    <mergeCell ref="J47:L47"/>
    <mergeCell ref="J41:L41"/>
    <mergeCell ref="F62:H62"/>
    <mergeCell ref="A62:D62"/>
    <mergeCell ref="J59:L59"/>
    <mergeCell ref="F59:H59"/>
    <mergeCell ref="J1:K1"/>
    <mergeCell ref="J46:L46"/>
    <mergeCell ref="J45:L45"/>
    <mergeCell ref="J39:L39"/>
    <mergeCell ref="J42:L42"/>
    <mergeCell ref="B1:C1"/>
    <mergeCell ref="F1:G1"/>
    <mergeCell ref="F39:H39"/>
    <mergeCell ref="F40:H40"/>
    <mergeCell ref="F41:H41"/>
    <mergeCell ref="A64:D64"/>
    <mergeCell ref="A60:D60"/>
    <mergeCell ref="A57:D57"/>
    <mergeCell ref="J57:L57"/>
    <mergeCell ref="A61:D61"/>
    <mergeCell ref="A59:D59"/>
    <mergeCell ref="J61:L61"/>
    <mergeCell ref="F60:H60"/>
    <mergeCell ref="J58:L58"/>
    <mergeCell ref="F58:H58"/>
    <mergeCell ref="J40:L40"/>
    <mergeCell ref="F44:H44"/>
    <mergeCell ref="J43:L43"/>
    <mergeCell ref="J56:L56"/>
    <mergeCell ref="F55:H55"/>
    <mergeCell ref="F53:H53"/>
    <mergeCell ref="F56:H56"/>
    <mergeCell ref="J44:L44"/>
    <mergeCell ref="J53:L53"/>
    <mergeCell ref="J55:L55"/>
    <mergeCell ref="J54:L54"/>
    <mergeCell ref="J52:L52"/>
    <mergeCell ref="J51:L51"/>
    <mergeCell ref="J49:L49"/>
    <mergeCell ref="J50:L50"/>
    <mergeCell ref="F50:H50"/>
    <mergeCell ref="F51:H51"/>
    <mergeCell ref="F52:H52"/>
    <mergeCell ref="A43:D43"/>
    <mergeCell ref="F43:H43"/>
    <mergeCell ref="J48:L48"/>
    <mergeCell ref="F49:H49"/>
    <mergeCell ref="F42:H42"/>
    <mergeCell ref="A44:D44"/>
    <mergeCell ref="F48:H48"/>
    <mergeCell ref="F45:H45"/>
    <mergeCell ref="A39:D39"/>
    <mergeCell ref="A40:D40"/>
    <mergeCell ref="A41:D41"/>
    <mergeCell ref="A53:D53"/>
    <mergeCell ref="A42:D42"/>
    <mergeCell ref="A50:D50"/>
    <mergeCell ref="A52:D52"/>
    <mergeCell ref="A51:D51"/>
    <mergeCell ref="A45:D45"/>
    <mergeCell ref="A48:D48"/>
    <mergeCell ref="A49:D49"/>
  </mergeCells>
  <printOptions/>
  <pageMargins left="0.55" right="0.42" top="0.48" bottom="0.42" header="0.33" footer="0.2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9"/>
  <sheetViews>
    <sheetView showGridLines="0" showZeros="0" zoomScalePageLayoutView="0" workbookViewId="0" topLeftCell="A1">
      <selection activeCell="B37" sqref="B37"/>
    </sheetView>
  </sheetViews>
  <sheetFormatPr defaultColWidth="9.140625" defaultRowHeight="12.75"/>
  <cols>
    <col min="1" max="1" width="34.8515625" style="0" customWidth="1"/>
    <col min="2" max="4" width="16.57421875" style="0" customWidth="1"/>
  </cols>
  <sheetData>
    <row r="1" ht="33" customHeight="1" thickBot="1">
      <c r="A1" s="1" t="str">
        <f>'3,0 t-ha'!A1</f>
        <v>SUVINISU</v>
      </c>
    </row>
    <row r="2" spans="1:4" s="51" customFormat="1" ht="17.25" customHeight="1">
      <c r="A2" s="111"/>
      <c r="B2" s="498" t="s">
        <v>45</v>
      </c>
      <c r="C2" s="499"/>
      <c r="D2" s="500"/>
    </row>
    <row r="3" spans="1:4" s="109" customFormat="1" ht="12.75">
      <c r="A3" s="112"/>
      <c r="B3" s="121">
        <f>'3,0 t-ha'!D4</f>
        <v>0</v>
      </c>
      <c r="C3" s="121">
        <f>'4,5 t-ha'!D4</f>
        <v>0</v>
      </c>
      <c r="D3" s="122">
        <f>'6,0 t-ha'!D4</f>
        <v>0</v>
      </c>
    </row>
    <row r="4" spans="1:4" ht="12.75">
      <c r="A4" s="113"/>
      <c r="B4" s="110"/>
      <c r="C4" s="110"/>
      <c r="D4" s="114"/>
    </row>
    <row r="5" spans="1:4" ht="12.75">
      <c r="A5" s="115" t="s">
        <v>0</v>
      </c>
      <c r="B5" s="110"/>
      <c r="C5" s="110"/>
      <c r="D5" s="114"/>
    </row>
    <row r="6" spans="1:4" ht="12.75">
      <c r="A6" s="115" t="s">
        <v>38</v>
      </c>
      <c r="B6" s="393">
        <f>'3,0 t-ha'!G4</f>
        <v>0</v>
      </c>
      <c r="C6" s="393">
        <f>'4,5 t-ha'!G4</f>
        <v>0</v>
      </c>
      <c r="D6" s="394">
        <f>'6,0 t-ha'!G4</f>
        <v>0</v>
      </c>
    </row>
    <row r="7" spans="1:4" ht="12.75">
      <c r="A7" s="115" t="s">
        <v>39</v>
      </c>
      <c r="B7" s="393">
        <f>'3,0 t-ha'!G5</f>
        <v>0</v>
      </c>
      <c r="C7" s="393">
        <f>'4,5 t-ha'!G5</f>
        <v>0</v>
      </c>
      <c r="D7" s="394">
        <f>'6,0 t-ha'!G5</f>
        <v>0</v>
      </c>
    </row>
    <row r="8" spans="1:4" ht="12.75">
      <c r="A8" s="113"/>
      <c r="B8" s="393"/>
      <c r="C8" s="393"/>
      <c r="D8" s="394"/>
    </row>
    <row r="9" spans="1:4" ht="12.75">
      <c r="A9" s="115" t="s">
        <v>22</v>
      </c>
      <c r="B9" s="393">
        <f>'3,0 t-ha'!G7+'3,0 t-ha'!G8+'3,0 t-ha'!G9+'3,0 t-ha'!G10+'3,0 t-ha'!G11+'3,0 t-ha'!G12</f>
        <v>0</v>
      </c>
      <c r="C9" s="393">
        <f>SUM('4,5 t-ha'!G7:G12)</f>
        <v>0</v>
      </c>
      <c r="D9" s="394">
        <f>SUM('6,0 t-ha'!G7:G12)</f>
        <v>0</v>
      </c>
    </row>
    <row r="10" spans="1:4" ht="12.75">
      <c r="A10" s="113"/>
      <c r="B10" s="393"/>
      <c r="C10" s="393"/>
      <c r="D10" s="394"/>
    </row>
    <row r="11" spans="1:4" s="13" customFormat="1" ht="12.75">
      <c r="A11" s="116" t="s">
        <v>70</v>
      </c>
      <c r="B11" s="395">
        <f>SUM(B6:B9)</f>
        <v>0</v>
      </c>
      <c r="C11" s="395">
        <f>SUM(C6:C9)</f>
        <v>0</v>
      </c>
      <c r="D11" s="396">
        <f>SUM(D6:D9)</f>
        <v>0</v>
      </c>
    </row>
    <row r="12" spans="1:4" ht="12.75">
      <c r="A12" s="113"/>
      <c r="B12" s="393"/>
      <c r="C12" s="393"/>
      <c r="D12" s="394"/>
    </row>
    <row r="13" spans="1:4" ht="12.75">
      <c r="A13" s="115" t="s">
        <v>4</v>
      </c>
      <c r="B13" s="393"/>
      <c r="C13" s="393"/>
      <c r="D13" s="394"/>
    </row>
    <row r="14" spans="1:4" ht="12.75">
      <c r="A14" s="113"/>
      <c r="B14" s="393"/>
      <c r="C14" s="393"/>
      <c r="D14" s="394"/>
    </row>
    <row r="15" spans="1:4" ht="12.75">
      <c r="A15" s="115" t="s">
        <v>41</v>
      </c>
      <c r="B15" s="393">
        <f>'3,0 t-ha'!G15</f>
        <v>0</v>
      </c>
      <c r="C15" s="393">
        <f>'4,5 t-ha'!G15</f>
        <v>0</v>
      </c>
      <c r="D15" s="394">
        <f>'4,5 t-ha'!G15</f>
        <v>0</v>
      </c>
    </row>
    <row r="16" spans="1:4" ht="12.75">
      <c r="A16" s="115" t="s">
        <v>42</v>
      </c>
      <c r="B16" s="393">
        <f>'3,0 t-ha'!G19+'3,0 t-ha'!G21+'3,0 t-ha'!G24+'3,0 t-ha'!G25+'3,0 t-ha'!G26+'3,0 t-ha'!G28+'3,0 t-ha'!G29+'3,0 t-ha'!G30</f>
        <v>0</v>
      </c>
      <c r="C16" s="393">
        <f>SUM('4,5 t-ha'!G19:G30)</f>
        <v>0</v>
      </c>
      <c r="D16" s="394">
        <f>SUM('6,0 t-ha'!G19:G30)</f>
        <v>0</v>
      </c>
    </row>
    <row r="17" spans="1:4" ht="12.75">
      <c r="A17" s="115" t="s">
        <v>43</v>
      </c>
      <c r="B17" s="393">
        <f>SUM('3,0 t-ha'!G34:G49)</f>
        <v>0</v>
      </c>
      <c r="C17" s="393">
        <f>SUM('4,5 t-ha'!G34:G49)</f>
        <v>0</v>
      </c>
      <c r="D17" s="394">
        <f>SUM('6,0 t-ha'!G34:G49)</f>
        <v>0</v>
      </c>
    </row>
    <row r="18" spans="1:4" ht="12.75">
      <c r="A18" s="115" t="s">
        <v>44</v>
      </c>
      <c r="B18" s="393">
        <f>'3,0 t-ha'!G51+'3,0 t-ha'!G52</f>
        <v>0</v>
      </c>
      <c r="C18" s="393">
        <f>'4,5 t-ha'!G51+'4,5 t-ha'!G52</f>
        <v>0</v>
      </c>
      <c r="D18" s="394">
        <f>'6,0 t-ha'!G51+'6,0 t-ha'!G52</f>
        <v>0</v>
      </c>
    </row>
    <row r="19" spans="1:4" ht="12.75">
      <c r="A19" s="113"/>
      <c r="B19" s="393"/>
      <c r="C19" s="393"/>
      <c r="D19" s="394"/>
    </row>
    <row r="20" spans="1:4" s="13" customFormat="1" ht="12.75">
      <c r="A20" s="116" t="s">
        <v>71</v>
      </c>
      <c r="B20" s="395">
        <f>SUM(B15:B19)</f>
        <v>0</v>
      </c>
      <c r="C20" s="395">
        <f>SUM(C15:C19)</f>
        <v>0</v>
      </c>
      <c r="D20" s="396">
        <f>SUM(D15:D19)</f>
        <v>0</v>
      </c>
    </row>
    <row r="21" spans="1:4" ht="12.75">
      <c r="A21" s="113"/>
      <c r="B21" s="393"/>
      <c r="C21" s="393"/>
      <c r="D21" s="394"/>
    </row>
    <row r="22" spans="1:4" s="13" customFormat="1" ht="12.75">
      <c r="A22" s="116" t="s">
        <v>72</v>
      </c>
      <c r="B22" s="395">
        <f>B11-B20</f>
        <v>0</v>
      </c>
      <c r="C22" s="395">
        <f>C11-C20</f>
        <v>0</v>
      </c>
      <c r="D22" s="396">
        <f>D11-D20</f>
        <v>0</v>
      </c>
    </row>
    <row r="23" spans="1:4" ht="12.75">
      <c r="A23" s="113"/>
      <c r="B23" s="393"/>
      <c r="C23" s="393"/>
      <c r="D23" s="394"/>
    </row>
    <row r="24" spans="1:4" ht="12.75">
      <c r="A24" s="115" t="s">
        <v>73</v>
      </c>
      <c r="B24" s="393">
        <f>'3,0 t-ha'!G76</f>
        <v>0</v>
      </c>
      <c r="C24" s="393">
        <f>'4,5 t-ha'!G76</f>
        <v>0</v>
      </c>
      <c r="D24" s="394">
        <f>'6,0 t-ha'!G76</f>
        <v>0</v>
      </c>
    </row>
    <row r="25" spans="1:4" ht="12.75">
      <c r="A25" s="113"/>
      <c r="B25" s="393"/>
      <c r="C25" s="393"/>
      <c r="D25" s="394"/>
    </row>
    <row r="26" spans="1:4" s="13" customFormat="1" ht="12.75">
      <c r="A26" s="116" t="s">
        <v>74</v>
      </c>
      <c r="B26" s="395">
        <f>B22-B24</f>
        <v>0</v>
      </c>
      <c r="C26" s="395">
        <f>C22-C24</f>
        <v>0</v>
      </c>
      <c r="D26" s="396">
        <f>D22-D24</f>
        <v>0</v>
      </c>
    </row>
    <row r="27" spans="1:4" ht="12.75">
      <c r="A27" s="113"/>
      <c r="B27" s="393"/>
      <c r="C27" s="393"/>
      <c r="D27" s="394"/>
    </row>
    <row r="28" spans="1:4" ht="12.75">
      <c r="A28" s="117" t="s">
        <v>75</v>
      </c>
      <c r="B28" s="397">
        <f>'3,0 t-ha'!G79</f>
        <v>0</v>
      </c>
      <c r="C28" s="397">
        <f>'4,5 t-ha'!G79</f>
        <v>0</v>
      </c>
      <c r="D28" s="398">
        <f>'6,0 t-ha'!G79</f>
        <v>0</v>
      </c>
    </row>
    <row r="29" spans="1:4" ht="13.5" thickBot="1">
      <c r="A29" s="390"/>
      <c r="B29" s="391"/>
      <c r="C29" s="391"/>
      <c r="D29" s="392"/>
    </row>
  </sheetData>
  <sheetProtection sheet="1"/>
  <mergeCells count="1">
    <mergeCell ref="B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Eve</cp:lastModifiedBy>
  <cp:lastPrinted>2009-11-22T08:11:12Z</cp:lastPrinted>
  <dcterms:created xsi:type="dcterms:W3CDTF">2009-02-07T08:50:49Z</dcterms:created>
  <dcterms:modified xsi:type="dcterms:W3CDTF">2012-01-19T09:32:55Z</dcterms:modified>
  <cp:category/>
  <cp:version/>
  <cp:contentType/>
  <cp:contentStatus/>
</cp:coreProperties>
</file>