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7100" windowHeight="10110" activeTab="0"/>
  </bookViews>
  <sheets>
    <sheet name="Juhend" sheetId="1" r:id="rId1"/>
    <sheet name="Piimalehm" sheetId="2" r:id="rId2"/>
    <sheet name="Taastootmisskeem" sheetId="3" r:id="rId3"/>
    <sheet name="Lehm 5000_1" sheetId="4" r:id="rId4"/>
    <sheet name="Lehm 5000_2" sheetId="5" r:id="rId5"/>
    <sheet name="V_tabel" sheetId="6" r:id="rId6"/>
  </sheets>
  <definedNames>
    <definedName name="_xlnm.Print_Area" localSheetId="3">'Lehm 5000_1'!$A$1:$H$51</definedName>
    <definedName name="_xlnm.Print_Area" localSheetId="4">'Lehm 5000_2'!$A$1:$H$51</definedName>
  </definedNames>
  <calcPr fullCalcOnLoad="1"/>
</workbook>
</file>

<file path=xl/comments4.xml><?xml version="1.0" encoding="utf-8"?>
<comments xmlns="http://schemas.openxmlformats.org/spreadsheetml/2006/main">
  <authors>
    <author>Marju</author>
  </authors>
  <commentList>
    <comment ref="B8" authorId="0">
      <text>
        <r>
          <rPr>
            <sz val="8"/>
            <rFont val="Tahoma"/>
            <family val="2"/>
          </rPr>
          <t>Koefitsiendid tulevad töölehelt "Taastootmisskeem"</t>
        </r>
      </text>
    </comment>
    <comment ref="B20" authorId="0">
      <text>
        <r>
          <rPr>
            <sz val="8"/>
            <rFont val="Tahoma"/>
            <family val="2"/>
          </rPr>
          <t>Koefitsient taastootmisskeemist, mis näitab, kui palju arvestuslikult kuulub ühe lehma juurde noorloomi</t>
        </r>
      </text>
    </comment>
    <comment ref="E20" authorId="0">
      <text>
        <r>
          <rPr>
            <sz val="8"/>
            <rFont val="Tahoma"/>
            <family val="2"/>
          </rPr>
          <t xml:space="preserve">Söödavajadus vastavalt keskmisele piimatoodangule. Arvesse tuleb võtta ka lehma juurde kuuluvad noorloomad vastavalt taastootmisskeemile
</t>
        </r>
      </text>
    </comment>
    <comment ref="I55" authorId="0">
      <text>
        <r>
          <rPr>
            <sz val="8"/>
            <rFont val="Tahoma"/>
            <family val="2"/>
          </rPr>
          <t xml:space="preserve">Sisesta %, kui suure osa moodustavad söödakulud kogukuludest
</t>
        </r>
      </text>
    </comment>
  </commentList>
</comments>
</file>

<file path=xl/comments5.xml><?xml version="1.0" encoding="utf-8"?>
<comments xmlns="http://schemas.openxmlformats.org/spreadsheetml/2006/main">
  <authors>
    <author>Marju</author>
  </authors>
  <commentList>
    <comment ref="B8" authorId="0">
      <text>
        <r>
          <rPr>
            <sz val="8"/>
            <rFont val="Tahoma"/>
            <family val="2"/>
          </rPr>
          <t>Koefitsiendid tulevad töölehelt "Taastootmisskeem"</t>
        </r>
      </text>
    </comment>
    <comment ref="B20" authorId="0">
      <text>
        <r>
          <rPr>
            <sz val="8"/>
            <rFont val="Tahoma"/>
            <family val="2"/>
          </rPr>
          <t>Koefitsient taastootmisskeemist, mis näitab, kui palju arvestuslikult kuulub ühe lehma juurde noorloomi</t>
        </r>
      </text>
    </comment>
    <comment ref="E20" authorId="0">
      <text>
        <r>
          <rPr>
            <sz val="8"/>
            <rFont val="Tahoma"/>
            <family val="2"/>
          </rPr>
          <t xml:space="preserve">Söödavajadus vastavalt keskmisele piimatoodangule. Arvesse tuleb võtta ka lehma juurde kuuluvad noorloomad vastavalt taastootmisskeemile
</t>
        </r>
      </text>
    </comment>
    <comment ref="I55" authorId="0">
      <text>
        <r>
          <rPr>
            <sz val="8"/>
            <rFont val="Tahoma"/>
            <family val="2"/>
          </rPr>
          <t xml:space="preserve">Sisesta %, kui suure osa moodustavad söödakulud kogukuludest
</t>
        </r>
      </text>
    </comment>
  </commentList>
</comments>
</file>

<file path=xl/sharedStrings.xml><?xml version="1.0" encoding="utf-8"?>
<sst xmlns="http://schemas.openxmlformats.org/spreadsheetml/2006/main" count="258" uniqueCount="113">
  <si>
    <t>LEHM</t>
  </si>
  <si>
    <t>kg</t>
  </si>
  <si>
    <t>TOODANG</t>
  </si>
  <si>
    <t>MJ</t>
  </si>
  <si>
    <t>MUUTUVKULUD</t>
  </si>
  <si>
    <t xml:space="preserve">   Karjamaarohi</t>
  </si>
  <si>
    <t xml:space="preserve">   Silo</t>
  </si>
  <si>
    <t xml:space="preserve">   Hein</t>
  </si>
  <si>
    <t>KATTETULU 1</t>
  </si>
  <si>
    <t>Keskmine lehma kaal</t>
  </si>
  <si>
    <t>Rohusöödad:</t>
  </si>
  <si>
    <t>Jõusööt:</t>
  </si>
  <si>
    <t>Rapsišrott</t>
  </si>
  <si>
    <t>Mineraalained, sool</t>
  </si>
  <si>
    <t>Piim</t>
  </si>
  <si>
    <t>Piimapulber</t>
  </si>
  <si>
    <t>Söötmise kadu</t>
  </si>
  <si>
    <t>Söödakulu kokku</t>
  </si>
  <si>
    <t>% KA</t>
  </si>
  <si>
    <t>kgKA</t>
  </si>
  <si>
    <t>Oma karja täienduseks</t>
  </si>
  <si>
    <t>Müügiks</t>
  </si>
  <si>
    <t>Prakeerimine aastas</t>
  </si>
  <si>
    <t>Karja vahetumine, aastad</t>
  </si>
  <si>
    <t>Sündinud vasikaid</t>
  </si>
  <si>
    <t xml:space="preserve">   sh lehmvasikaid</t>
  </si>
  <si>
    <t>Kuni 1 aasta</t>
  </si>
  <si>
    <t>1 - 2 aastat</t>
  </si>
  <si>
    <t>Üle 2 aasta</t>
  </si>
  <si>
    <t>Hukku-mine</t>
  </si>
  <si>
    <t>Prakeeri-mine</t>
  </si>
  <si>
    <t>Koefitsient</t>
  </si>
  <si>
    <t>Praaklehmad</t>
  </si>
  <si>
    <t>Kattetulu arvestuse tabelisse</t>
  </si>
  <si>
    <t>Loomade liikumine karjas</t>
  </si>
  <si>
    <t>Pullvasikad</t>
  </si>
  <si>
    <t>Lehmvasikad</t>
  </si>
  <si>
    <t xml:space="preserve">   sh hukkumine</t>
  </si>
  <si>
    <t>Lehmmullikad</t>
  </si>
  <si>
    <t xml:space="preserve">   lehmmullikad</t>
  </si>
  <si>
    <t xml:space="preserve">   sh prakeerimisele</t>
  </si>
  <si>
    <t xml:space="preserve">       hukkumine</t>
  </si>
  <si>
    <t xml:space="preserve">   sh lehmvasikaid, 50%</t>
  </si>
  <si>
    <t xml:space="preserve">        pullvasikaid, 50%</t>
  </si>
  <si>
    <t>Hukkumine, vasikad</t>
  </si>
  <si>
    <t xml:space="preserve">   Piim, kg</t>
  </si>
  <si>
    <t xml:space="preserve">   Lehmmullikad, pea</t>
  </si>
  <si>
    <t xml:space="preserve">   Pullvasikad, pea</t>
  </si>
  <si>
    <t xml:space="preserve">   Lehmvasikad, pea</t>
  </si>
  <si>
    <t xml:space="preserve">   Sõnnik, t</t>
  </si>
  <si>
    <t>Kogus</t>
  </si>
  <si>
    <t>Energia, MJ/kgKA</t>
  </si>
  <si>
    <t>Rapsikook</t>
  </si>
  <si>
    <t>Allapanu</t>
  </si>
  <si>
    <t>Jõudluskontroll</t>
  </si>
  <si>
    <t>Seemendus</t>
  </si>
  <si>
    <t>Ravimid ja vet.teenused</t>
  </si>
  <si>
    <t>Muud kulud</t>
  </si>
  <si>
    <t>Kogus, kg</t>
  </si>
  <si>
    <t>Energia, MJ/kg piima kohta</t>
  </si>
  <si>
    <t>Piimatoodang aastas</t>
  </si>
  <si>
    <t xml:space="preserve">KOKKU </t>
  </si>
  <si>
    <t>veistele</t>
  </si>
  <si>
    <t>Haljassööt</t>
  </si>
  <si>
    <t>10..11</t>
  </si>
  <si>
    <t>hein, 80…85% KA</t>
  </si>
  <si>
    <t>8…10</t>
  </si>
  <si>
    <t>kuivsilo, 40…60% KA</t>
  </si>
  <si>
    <t>9…10</t>
  </si>
  <si>
    <t>märgsilo, 15…25% KA</t>
  </si>
  <si>
    <t>närbsilo, 25-40% KA</t>
  </si>
  <si>
    <t>põhk, 20% KA</t>
  </si>
  <si>
    <t>6…7</t>
  </si>
  <si>
    <t>vilis</t>
  </si>
  <si>
    <t>Haljasmais, 12…20% KA</t>
  </si>
  <si>
    <t>teravili</t>
  </si>
  <si>
    <t>12…14</t>
  </si>
  <si>
    <t>oder</t>
  </si>
  <si>
    <t>odrajahu</t>
  </si>
  <si>
    <t>kaer</t>
  </si>
  <si>
    <t>nisu</t>
  </si>
  <si>
    <t>rukis</t>
  </si>
  <si>
    <t>mais (teravili)</t>
  </si>
  <si>
    <t>kaunvili</t>
  </si>
  <si>
    <t>13…15</t>
  </si>
  <si>
    <t>Rapsiseeme</t>
  </si>
  <si>
    <t>täispiim</t>
  </si>
  <si>
    <t>Metaboliseeruv energia, MJ/kgKA</t>
  </si>
  <si>
    <t>Söödavajadus</t>
  </si>
  <si>
    <t>Söödavajaduse katmine</t>
  </si>
  <si>
    <t>Koefit-sient</t>
  </si>
  <si>
    <t>Lüpsilehmade keskmine arv</t>
  </si>
  <si>
    <t>Arvestuslikult kuulub lehma juurde noorloomi</t>
  </si>
  <si>
    <t>Ühiku hind, €</t>
  </si>
  <si>
    <t>Kokku, €</t>
  </si>
  <si>
    <t>Hind,€/kg</t>
  </si>
  <si>
    <t>Hind, €/kg</t>
  </si>
  <si>
    <t>Söötmise kadu, %</t>
  </si>
  <si>
    <t>Oder</t>
  </si>
  <si>
    <t>Muutuvkulud, €/kg piima kohta</t>
  </si>
  <si>
    <t>Kattetulu 1, €/kg piima kohta</t>
  </si>
  <si>
    <t>Söödakulu, €/kg piima kohta</t>
  </si>
  <si>
    <t xml:space="preserve">   Praaklehmad, kg</t>
  </si>
  <si>
    <t>Näide 2011</t>
  </si>
  <si>
    <t>Varant 1</t>
  </si>
  <si>
    <t>Variant 2</t>
  </si>
  <si>
    <t>Omahind, €/kg</t>
  </si>
  <si>
    <t>Söödakulu</t>
  </si>
  <si>
    <t>Kogukulud</t>
  </si>
  <si>
    <t>Ülejäänud kulud</t>
  </si>
  <si>
    <t xml:space="preserve">   Praaklehmad,kg</t>
  </si>
  <si>
    <t>Jõusööt kokku</t>
  </si>
  <si>
    <t xml:space="preserve">MUUTUVKULUD KOKKU </t>
  </si>
</sst>
</file>

<file path=xl/styles.xml><?xml version="1.0" encoding="utf-8"?>
<styleSheet xmlns="http://schemas.openxmlformats.org/spreadsheetml/2006/main">
  <numFmts count="2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0.000"/>
    <numFmt numFmtId="167" formatCode="0.00000000"/>
    <numFmt numFmtId="168" formatCode="0.0000000"/>
    <numFmt numFmtId="169" formatCode="0.000000"/>
    <numFmt numFmtId="170" formatCode="0.00000"/>
    <numFmt numFmtId="171" formatCode="0.0000"/>
    <numFmt numFmtId="172" formatCode="#,##0.000"/>
    <numFmt numFmtId="173" formatCode="0.0%"/>
    <numFmt numFmtId="174" formatCode="#,##0_ ;[Red]\-#,##0\ "/>
    <numFmt numFmtId="175" formatCode="#,##0.0000"/>
  </numFmts>
  <fonts count="57">
    <font>
      <sz val="10"/>
      <name val="Arial"/>
      <family val="0"/>
    </font>
    <font>
      <b/>
      <sz val="10"/>
      <name val="Arial"/>
      <family val="2"/>
    </font>
    <font>
      <sz val="8"/>
      <name val="Tahoma"/>
      <family val="2"/>
    </font>
    <font>
      <sz val="11"/>
      <color indexed="8"/>
      <name val="Calibri"/>
      <family val="2"/>
    </font>
    <font>
      <b/>
      <sz val="11"/>
      <color indexed="8"/>
      <name val="Calibri"/>
      <family val="2"/>
    </font>
    <font>
      <sz val="10"/>
      <color indexed="30"/>
      <name val="Arial"/>
      <family val="2"/>
    </font>
    <font>
      <b/>
      <sz val="24"/>
      <color indexed="30"/>
      <name val="Arial"/>
      <family val="2"/>
    </font>
    <font>
      <b/>
      <sz val="12"/>
      <color indexed="30"/>
      <name val="Arial"/>
      <family val="2"/>
    </font>
    <font>
      <sz val="10"/>
      <name val="Calibri"/>
      <family val="2"/>
    </font>
    <font>
      <sz val="11"/>
      <name val="Calibri"/>
      <family val="2"/>
    </font>
    <font>
      <b/>
      <sz val="11"/>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30"/>
      <name val="Arial"/>
      <family val="2"/>
    </font>
    <font>
      <b/>
      <sz val="14"/>
      <color indexed="60"/>
      <name val="Calibri"/>
      <family val="0"/>
    </font>
    <font>
      <sz val="14"/>
      <color indexed="8"/>
      <name val="Calibri"/>
      <family val="0"/>
    </font>
    <font>
      <i/>
      <u val="single"/>
      <sz val="11"/>
      <color indexed="12"/>
      <name val="Calibri"/>
      <family val="0"/>
    </font>
    <font>
      <b/>
      <i/>
      <sz val="11"/>
      <color indexed="8"/>
      <name val="Calibri"/>
      <family val="0"/>
    </font>
    <font>
      <b/>
      <sz val="12"/>
      <color indexed="60"/>
      <name val="Calibri"/>
      <family val="0"/>
    </font>
    <font>
      <b/>
      <sz val="11"/>
      <color indexed="60"/>
      <name val="Calibri"/>
      <family val="0"/>
    </font>
    <font>
      <i/>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rgb="FF0066CC"/>
      <name val="Arial"/>
      <family val="2"/>
    </font>
    <font>
      <sz val="10"/>
      <color rgb="FF0066CC"/>
      <name val="Arial"/>
      <family val="2"/>
    </font>
    <font>
      <b/>
      <sz val="12"/>
      <color rgb="FF0066CC"/>
      <name val="Arial"/>
      <family val="2"/>
    </font>
    <font>
      <b/>
      <sz val="10"/>
      <color rgb="FF0066CC"/>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medium"/>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thin"/>
      <bottom style="thin"/>
    </border>
    <border>
      <left style="thin"/>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thin"/>
      <top style="thin"/>
      <bottom style="thin"/>
    </border>
    <border>
      <left style="double"/>
      <right>
        <color indexed="63"/>
      </right>
      <top style="thin"/>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double"/>
      <right>
        <color indexed="63"/>
      </right>
      <top>
        <color indexed="63"/>
      </top>
      <bottom style="medium"/>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medium"/>
      <right>
        <color indexed="63"/>
      </right>
      <top>
        <color indexed="63"/>
      </top>
      <bottom style="medium"/>
    </border>
    <border>
      <left style="thin"/>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style="medium"/>
    </border>
    <border>
      <left>
        <color indexed="63"/>
      </left>
      <right style="medium"/>
      <top style="medium"/>
      <bottom style="medium"/>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medium"/>
      <top style="medium"/>
      <bottom style="thin"/>
    </border>
    <border>
      <left>
        <color indexed="63"/>
      </left>
      <right style="double"/>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5"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69">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xf>
    <xf numFmtId="0" fontId="0" fillId="0" borderId="15" xfId="0" applyBorder="1" applyAlignment="1">
      <alignment/>
    </xf>
    <xf numFmtId="0" fontId="4" fillId="0" borderId="16" xfId="0" applyFont="1" applyBorder="1" applyAlignment="1">
      <alignment/>
    </xf>
    <xf numFmtId="0" fontId="0" fillId="0" borderId="17" xfId="0" applyBorder="1" applyAlignment="1">
      <alignment/>
    </xf>
    <xf numFmtId="2" fontId="0" fillId="0" borderId="18" xfId="0" applyNumberFormat="1" applyBorder="1" applyAlignment="1">
      <alignment/>
    </xf>
    <xf numFmtId="0" fontId="0" fillId="0" borderId="15" xfId="0" applyFont="1" applyBorder="1" applyAlignment="1">
      <alignment/>
    </xf>
    <xf numFmtId="0" fontId="0" fillId="0" borderId="18" xfId="0" applyBorder="1" applyAlignment="1">
      <alignment/>
    </xf>
    <xf numFmtId="0" fontId="0" fillId="0" borderId="16" xfId="0" applyBorder="1" applyAlignment="1">
      <alignment/>
    </xf>
    <xf numFmtId="0" fontId="0" fillId="0" borderId="19" xfId="0" applyFont="1" applyBorder="1" applyAlignment="1">
      <alignment/>
    </xf>
    <xf numFmtId="0" fontId="0" fillId="0" borderId="20" xfId="0" applyBorder="1" applyAlignment="1">
      <alignment/>
    </xf>
    <xf numFmtId="0" fontId="0" fillId="0" borderId="11" xfId="0" applyFill="1" applyBorder="1" applyAlignment="1">
      <alignment/>
    </xf>
    <xf numFmtId="9" fontId="0" fillId="0" borderId="11" xfId="0" applyNumberFormat="1" applyFill="1" applyBorder="1" applyAlignment="1">
      <alignment/>
    </xf>
    <xf numFmtId="0" fontId="0" fillId="0" borderId="21" xfId="0" applyBorder="1" applyAlignment="1">
      <alignment/>
    </xf>
    <xf numFmtId="0" fontId="0" fillId="0" borderId="22" xfId="0" applyBorder="1" applyAlignment="1">
      <alignment/>
    </xf>
    <xf numFmtId="0" fontId="1" fillId="0" borderId="22" xfId="0" applyFont="1" applyBorder="1" applyAlignment="1">
      <alignment/>
    </xf>
    <xf numFmtId="0" fontId="1" fillId="0" borderId="23" xfId="0" applyFont="1" applyBorder="1" applyAlignment="1">
      <alignment/>
    </xf>
    <xf numFmtId="0" fontId="0" fillId="0" borderId="0" xfId="0" applyFont="1" applyBorder="1" applyAlignment="1">
      <alignment horizontal="center"/>
    </xf>
    <xf numFmtId="3" fontId="0" fillId="0" borderId="0" xfId="0" applyNumberFormat="1" applyBorder="1" applyAlignment="1">
      <alignment/>
    </xf>
    <xf numFmtId="0" fontId="0" fillId="0" borderId="0" xfId="0" applyFont="1" applyBorder="1" applyAlignment="1">
      <alignment horizontal="center" wrapText="1"/>
    </xf>
    <xf numFmtId="0" fontId="0" fillId="0" borderId="23" xfId="0" applyBorder="1" applyAlignment="1">
      <alignment/>
    </xf>
    <xf numFmtId="0" fontId="0" fillId="0" borderId="10" xfId="0" applyFont="1" applyBorder="1" applyAlignment="1">
      <alignment horizontal="center"/>
    </xf>
    <xf numFmtId="0" fontId="0" fillId="0" borderId="11" xfId="0" applyFont="1" applyBorder="1" applyAlignment="1">
      <alignment horizontal="center"/>
    </xf>
    <xf numFmtId="2" fontId="0" fillId="0" borderId="0" xfId="0" applyNumberFormat="1" applyBorder="1" applyAlignment="1">
      <alignment/>
    </xf>
    <xf numFmtId="0" fontId="0" fillId="0" borderId="22" xfId="0" applyFont="1" applyBorder="1" applyAlignment="1">
      <alignment horizontal="center"/>
    </xf>
    <xf numFmtId="0" fontId="0" fillId="0" borderId="22" xfId="0" applyFont="1" applyBorder="1" applyAlignment="1">
      <alignment horizontal="center" wrapText="1"/>
    </xf>
    <xf numFmtId="0" fontId="1" fillId="0" borderId="12" xfId="0" applyFont="1" applyBorder="1" applyAlignment="1">
      <alignment/>
    </xf>
    <xf numFmtId="0" fontId="1" fillId="0" borderId="13" xfId="0" applyFont="1" applyBorder="1" applyAlignment="1">
      <alignment/>
    </xf>
    <xf numFmtId="0" fontId="0" fillId="0" borderId="13" xfId="0" applyFont="1" applyBorder="1" applyAlignment="1">
      <alignment horizontal="center"/>
    </xf>
    <xf numFmtId="2" fontId="0" fillId="0" borderId="11" xfId="0" applyNumberFormat="1" applyBorder="1" applyAlignment="1">
      <alignment/>
    </xf>
    <xf numFmtId="3" fontId="0" fillId="0" borderId="0" xfId="0" applyNumberFormat="1" applyFill="1" applyBorder="1" applyAlignment="1">
      <alignment/>
    </xf>
    <xf numFmtId="0" fontId="0" fillId="0" borderId="12" xfId="0" applyFont="1" applyBorder="1" applyAlignment="1">
      <alignment horizontal="center"/>
    </xf>
    <xf numFmtId="0" fontId="0" fillId="0" borderId="13" xfId="0" applyFont="1" applyBorder="1" applyAlignment="1">
      <alignment horizontal="center" wrapText="1"/>
    </xf>
    <xf numFmtId="2" fontId="0" fillId="0" borderId="0" xfId="0" applyNumberFormat="1" applyFill="1" applyBorder="1" applyAlignment="1">
      <alignment/>
    </xf>
    <xf numFmtId="4" fontId="0" fillId="0" borderId="0" xfId="0" applyNumberFormat="1" applyFill="1" applyBorder="1" applyAlignment="1">
      <alignment/>
    </xf>
    <xf numFmtId="0" fontId="0" fillId="0" borderId="10" xfId="0" applyFont="1" applyBorder="1" applyAlignment="1">
      <alignment horizontal="center" wrapText="1"/>
    </xf>
    <xf numFmtId="3" fontId="0" fillId="0" borderId="11" xfId="0" applyNumberFormat="1" applyFill="1" applyBorder="1" applyAlignment="1">
      <alignment/>
    </xf>
    <xf numFmtId="3" fontId="0" fillId="0" borderId="23" xfId="0" applyNumberFormat="1" applyBorder="1" applyAlignment="1">
      <alignment/>
    </xf>
    <xf numFmtId="3" fontId="1" fillId="0" borderId="23" xfId="0" applyNumberFormat="1" applyFont="1" applyBorder="1" applyAlignment="1">
      <alignment/>
    </xf>
    <xf numFmtId="0" fontId="5" fillId="0" borderId="0" xfId="0" applyFont="1" applyAlignment="1">
      <alignment/>
    </xf>
    <xf numFmtId="0" fontId="1" fillId="0" borderId="0" xfId="0" applyFont="1" applyFill="1" applyAlignment="1">
      <alignment/>
    </xf>
    <xf numFmtId="0" fontId="0" fillId="0" borderId="24" xfId="0" applyBorder="1" applyAlignment="1">
      <alignment/>
    </xf>
    <xf numFmtId="0" fontId="0" fillId="0" borderId="25" xfId="0" applyBorder="1" applyAlignment="1">
      <alignment/>
    </xf>
    <xf numFmtId="0" fontId="0" fillId="0" borderId="26" xfId="0" applyFont="1" applyBorder="1" applyAlignment="1">
      <alignment horizontal="center"/>
    </xf>
    <xf numFmtId="0" fontId="1" fillId="0" borderId="26" xfId="0" applyFont="1" applyBorder="1" applyAlignment="1">
      <alignment/>
    </xf>
    <xf numFmtId="0" fontId="0" fillId="0" borderId="26" xfId="0" applyBorder="1" applyAlignment="1">
      <alignment/>
    </xf>
    <xf numFmtId="0" fontId="35" fillId="0" borderId="27" xfId="55" applyBorder="1">
      <alignment/>
      <protection/>
    </xf>
    <xf numFmtId="0" fontId="35" fillId="0" borderId="27" xfId="55" applyBorder="1" applyAlignment="1">
      <alignment horizontal="center"/>
      <protection/>
    </xf>
    <xf numFmtId="0" fontId="0" fillId="0" borderId="27" xfId="0" applyBorder="1" applyAlignment="1">
      <alignment/>
    </xf>
    <xf numFmtId="0" fontId="35" fillId="0" borderId="23" xfId="55" applyBorder="1">
      <alignment/>
      <protection/>
    </xf>
    <xf numFmtId="2" fontId="0" fillId="0" borderId="25" xfId="0" applyNumberFormat="1" applyBorder="1" applyAlignment="1">
      <alignment/>
    </xf>
    <xf numFmtId="0" fontId="0" fillId="0" borderId="24" xfId="0" applyFont="1" applyBorder="1" applyAlignment="1">
      <alignment horizontal="center"/>
    </xf>
    <xf numFmtId="3" fontId="0" fillId="0" borderId="25" xfId="0" applyNumberFormat="1" applyFill="1" applyBorder="1" applyAlignment="1">
      <alignment/>
    </xf>
    <xf numFmtId="0" fontId="0" fillId="0" borderId="25" xfId="0" applyFill="1" applyBorder="1" applyAlignment="1">
      <alignment/>
    </xf>
    <xf numFmtId="9" fontId="0" fillId="0" borderId="25" xfId="0" applyNumberFormat="1" applyFill="1" applyBorder="1" applyAlignment="1">
      <alignment/>
    </xf>
    <xf numFmtId="3" fontId="1" fillId="0" borderId="28" xfId="0" applyNumberFormat="1" applyFont="1" applyBorder="1" applyAlignment="1">
      <alignment/>
    </xf>
    <xf numFmtId="0" fontId="6" fillId="0" borderId="29" xfId="0" applyFont="1" applyBorder="1" applyAlignment="1">
      <alignment/>
    </xf>
    <xf numFmtId="0" fontId="0" fillId="0" borderId="30" xfId="0" applyFont="1" applyBorder="1" applyAlignment="1">
      <alignment horizontal="center"/>
    </xf>
    <xf numFmtId="0" fontId="1" fillId="0" borderId="15" xfId="0" applyFont="1" applyBorder="1" applyAlignment="1">
      <alignment/>
    </xf>
    <xf numFmtId="0" fontId="0" fillId="0" borderId="15" xfId="0" applyFont="1" applyFill="1" applyBorder="1" applyAlignment="1">
      <alignment/>
    </xf>
    <xf numFmtId="0" fontId="1" fillId="0" borderId="30" xfId="0" applyFont="1" applyBorder="1" applyAlignment="1">
      <alignment horizontal="right"/>
    </xf>
    <xf numFmtId="0" fontId="0" fillId="0" borderId="31" xfId="0" applyFont="1" applyBorder="1" applyAlignment="1">
      <alignment horizontal="center" wrapText="1"/>
    </xf>
    <xf numFmtId="0" fontId="0" fillId="0" borderId="17" xfId="0" applyFont="1" applyBorder="1" applyAlignment="1">
      <alignment horizontal="center" wrapText="1"/>
    </xf>
    <xf numFmtId="0" fontId="0" fillId="0" borderId="15" xfId="0" applyFill="1" applyBorder="1" applyAlignment="1">
      <alignment/>
    </xf>
    <xf numFmtId="0" fontId="0" fillId="0" borderId="30" xfId="0" applyFont="1" applyFill="1" applyBorder="1" applyAlignment="1">
      <alignment/>
    </xf>
    <xf numFmtId="0" fontId="1" fillId="0" borderId="30" xfId="0" applyFont="1" applyFill="1" applyBorder="1" applyAlignment="1">
      <alignment horizontal="right"/>
    </xf>
    <xf numFmtId="0" fontId="1" fillId="0" borderId="19" xfId="0" applyFont="1" applyBorder="1" applyAlignment="1">
      <alignment/>
    </xf>
    <xf numFmtId="0" fontId="0" fillId="0" borderId="32" xfId="0" applyBorder="1" applyAlignment="1">
      <alignment/>
    </xf>
    <xf numFmtId="0" fontId="0" fillId="0" borderId="33" xfId="0" applyFont="1" applyBorder="1" applyAlignment="1">
      <alignment horizontal="center" wrapText="1"/>
    </xf>
    <xf numFmtId="0" fontId="1" fillId="0" borderId="34" xfId="0" applyFont="1" applyBorder="1" applyAlignment="1">
      <alignment horizontal="right"/>
    </xf>
    <xf numFmtId="0" fontId="0" fillId="0" borderId="35" xfId="0" applyBorder="1" applyAlignment="1">
      <alignment/>
    </xf>
    <xf numFmtId="0" fontId="0" fillId="0" borderId="36" xfId="0" applyBorder="1" applyAlignment="1">
      <alignment/>
    </xf>
    <xf numFmtId="0" fontId="8" fillId="0" borderId="0" xfId="0" applyFont="1" applyAlignment="1">
      <alignment/>
    </xf>
    <xf numFmtId="0" fontId="9" fillId="0" borderId="37" xfId="0" applyFont="1" applyBorder="1" applyAlignment="1">
      <alignment/>
    </xf>
    <xf numFmtId="0" fontId="9" fillId="0" borderId="38" xfId="0" applyFont="1" applyBorder="1" applyAlignment="1">
      <alignment/>
    </xf>
    <xf numFmtId="0" fontId="9" fillId="0" borderId="15" xfId="0" applyFont="1" applyBorder="1" applyAlignment="1">
      <alignment/>
    </xf>
    <xf numFmtId="0" fontId="9" fillId="0" borderId="39" xfId="0" applyFont="1" applyBorder="1" applyAlignment="1">
      <alignment/>
    </xf>
    <xf numFmtId="0" fontId="9" fillId="0" borderId="11"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4" xfId="0" applyFont="1" applyBorder="1" applyAlignment="1">
      <alignment horizontal="center"/>
    </xf>
    <xf numFmtId="0" fontId="9" fillId="0" borderId="40" xfId="0" applyFont="1" applyBorder="1" applyAlignment="1">
      <alignment horizontal="center"/>
    </xf>
    <xf numFmtId="0" fontId="9" fillId="0" borderId="41" xfId="0" applyFont="1" applyBorder="1" applyAlignment="1">
      <alignment horizontal="center"/>
    </xf>
    <xf numFmtId="0" fontId="10" fillId="0" borderId="17" xfId="0" applyFont="1" applyBorder="1" applyAlignment="1">
      <alignment horizontal="center"/>
    </xf>
    <xf numFmtId="9" fontId="9" fillId="0" borderId="42" xfId="58" applyFont="1" applyFill="1" applyBorder="1" applyAlignment="1">
      <alignment horizontal="center"/>
    </xf>
    <xf numFmtId="1" fontId="9" fillId="0" borderId="11" xfId="58" applyNumberFormat="1" applyFont="1" applyFill="1" applyBorder="1" applyAlignment="1">
      <alignment horizontal="center"/>
    </xf>
    <xf numFmtId="0" fontId="9" fillId="0" borderId="11" xfId="0" applyFont="1" applyBorder="1" applyAlignment="1">
      <alignment horizontal="center"/>
    </xf>
    <xf numFmtId="1" fontId="9" fillId="0" borderId="42" xfId="0" applyNumberFormat="1" applyFont="1" applyBorder="1" applyAlignment="1">
      <alignment horizontal="center"/>
    </xf>
    <xf numFmtId="0" fontId="9" fillId="0" borderId="43" xfId="0" applyFont="1" applyBorder="1" applyAlignment="1">
      <alignment horizontal="center"/>
    </xf>
    <xf numFmtId="2" fontId="11" fillId="0" borderId="18" xfId="0" applyNumberFormat="1" applyFont="1" applyBorder="1" applyAlignment="1">
      <alignment horizontal="center"/>
    </xf>
    <xf numFmtId="9" fontId="9" fillId="0" borderId="11" xfId="58" applyFont="1" applyFill="1" applyBorder="1" applyAlignment="1">
      <alignment horizontal="center"/>
    </xf>
    <xf numFmtId="0" fontId="9" fillId="0" borderId="42" xfId="0" applyFont="1" applyBorder="1" applyAlignment="1">
      <alignment horizontal="center"/>
    </xf>
    <xf numFmtId="0" fontId="10" fillId="0" borderId="18" xfId="0" applyFont="1" applyBorder="1" applyAlignment="1">
      <alignment horizontal="center"/>
    </xf>
    <xf numFmtId="0" fontId="9" fillId="0" borderId="19" xfId="0" applyFont="1" applyBorder="1" applyAlignment="1">
      <alignment/>
    </xf>
    <xf numFmtId="0" fontId="9" fillId="0" borderId="12" xfId="0" applyFont="1" applyBorder="1" applyAlignment="1">
      <alignment horizontal="center"/>
    </xf>
    <xf numFmtId="0" fontId="9" fillId="0" borderId="44" xfId="0" applyFont="1" applyBorder="1" applyAlignment="1">
      <alignment horizontal="center"/>
    </xf>
    <xf numFmtId="0" fontId="9" fillId="0" borderId="39" xfId="0" applyFont="1" applyBorder="1" applyAlignment="1">
      <alignment horizontal="center"/>
    </xf>
    <xf numFmtId="0" fontId="10" fillId="0" borderId="33" xfId="0" applyFont="1" applyBorder="1" applyAlignment="1">
      <alignment horizontal="center"/>
    </xf>
    <xf numFmtId="0" fontId="9" fillId="0" borderId="42" xfId="0" applyFont="1" applyFill="1" applyBorder="1" applyAlignment="1">
      <alignment horizontal="center"/>
    </xf>
    <xf numFmtId="0" fontId="9" fillId="0" borderId="11" xfId="0" applyFont="1" applyFill="1" applyBorder="1" applyAlignment="1">
      <alignment horizontal="center"/>
    </xf>
    <xf numFmtId="0" fontId="11" fillId="0" borderId="18" xfId="0" applyFont="1" applyBorder="1" applyAlignment="1">
      <alignment horizontal="center"/>
    </xf>
    <xf numFmtId="1" fontId="9" fillId="0" borderId="11" xfId="0" applyNumberFormat="1" applyFont="1" applyFill="1" applyBorder="1" applyAlignment="1">
      <alignment horizontal="center"/>
    </xf>
    <xf numFmtId="1" fontId="9" fillId="0" borderId="11" xfId="0" applyNumberFormat="1" applyFont="1" applyBorder="1" applyAlignment="1">
      <alignment horizontal="center"/>
    </xf>
    <xf numFmtId="1" fontId="9" fillId="0" borderId="42" xfId="0" applyNumberFormat="1" applyFont="1" applyFill="1" applyBorder="1" applyAlignment="1">
      <alignment horizontal="center"/>
    </xf>
    <xf numFmtId="0" fontId="9" fillId="0" borderId="43" xfId="0" applyFont="1" applyFill="1" applyBorder="1" applyAlignment="1">
      <alignment horizontal="center"/>
    </xf>
    <xf numFmtId="1" fontId="9" fillId="0" borderId="12" xfId="0" applyNumberFormat="1" applyFont="1" applyFill="1" applyBorder="1" applyAlignment="1">
      <alignment horizontal="center"/>
    </xf>
    <xf numFmtId="0" fontId="9" fillId="0" borderId="44" xfId="0" applyFont="1" applyFill="1" applyBorder="1" applyAlignment="1">
      <alignment horizontal="center"/>
    </xf>
    <xf numFmtId="0" fontId="9" fillId="0" borderId="39" xfId="0" applyFont="1" applyFill="1" applyBorder="1" applyAlignment="1">
      <alignment horizontal="center"/>
    </xf>
    <xf numFmtId="9" fontId="9" fillId="0" borderId="11" xfId="0" applyNumberFormat="1" applyFont="1" applyFill="1" applyBorder="1" applyAlignment="1">
      <alignment horizontal="center"/>
    </xf>
    <xf numFmtId="1" fontId="9" fillId="0" borderId="44" xfId="0" applyNumberFormat="1" applyFont="1" applyBorder="1" applyAlignment="1">
      <alignment horizontal="center"/>
    </xf>
    <xf numFmtId="164" fontId="9" fillId="0" borderId="12" xfId="0" applyNumberFormat="1" applyFont="1" applyFill="1" applyBorder="1" applyAlignment="1">
      <alignment horizontal="center"/>
    </xf>
    <xf numFmtId="1" fontId="9" fillId="0" borderId="44" xfId="0" applyNumberFormat="1" applyFont="1" applyFill="1" applyBorder="1" applyAlignment="1">
      <alignment horizontal="center"/>
    </xf>
    <xf numFmtId="2" fontId="11" fillId="0" borderId="33" xfId="0" applyNumberFormat="1" applyFont="1" applyBorder="1" applyAlignment="1">
      <alignment horizontal="center"/>
    </xf>
    <xf numFmtId="0" fontId="9" fillId="0" borderId="45" xfId="0" applyFont="1" applyBorder="1" applyAlignment="1">
      <alignment/>
    </xf>
    <xf numFmtId="0" fontId="9" fillId="0" borderId="46" xfId="0" applyFont="1" applyBorder="1" applyAlignment="1">
      <alignment horizontal="center"/>
    </xf>
    <xf numFmtId="0" fontId="9" fillId="0" borderId="21" xfId="0" applyFont="1" applyBorder="1" applyAlignment="1">
      <alignment horizontal="center"/>
    </xf>
    <xf numFmtId="0" fontId="9" fillId="0" borderId="47" xfId="0" applyFont="1" applyBorder="1" applyAlignment="1">
      <alignment horizontal="center"/>
    </xf>
    <xf numFmtId="0" fontId="9" fillId="0" borderId="48" xfId="0" applyFont="1" applyBorder="1" applyAlignment="1">
      <alignment horizontal="center"/>
    </xf>
    <xf numFmtId="1" fontId="10" fillId="0" borderId="46" xfId="0" applyNumberFormat="1" applyFont="1" applyBorder="1" applyAlignment="1">
      <alignment horizontal="center"/>
    </xf>
    <xf numFmtId="1" fontId="10" fillId="0" borderId="21" xfId="0" applyNumberFormat="1" applyFont="1" applyBorder="1" applyAlignment="1">
      <alignment horizontal="center"/>
    </xf>
    <xf numFmtId="0" fontId="9" fillId="0" borderId="12" xfId="0" applyFont="1" applyFill="1" applyBorder="1" applyAlignment="1">
      <alignment horizontal="center"/>
    </xf>
    <xf numFmtId="0" fontId="0" fillId="0" borderId="28" xfId="0" applyFont="1" applyBorder="1" applyAlignment="1">
      <alignment horizontal="center" wrapText="1"/>
    </xf>
    <xf numFmtId="0" fontId="0" fillId="0" borderId="23" xfId="0" applyFont="1" applyBorder="1" applyAlignment="1">
      <alignment horizontal="center" wrapText="1"/>
    </xf>
    <xf numFmtId="0" fontId="1" fillId="0" borderId="16" xfId="0" applyFont="1" applyBorder="1" applyAlignment="1">
      <alignment/>
    </xf>
    <xf numFmtId="0" fontId="0" fillId="0" borderId="33" xfId="0" applyFont="1" applyBorder="1" applyAlignment="1">
      <alignment/>
    </xf>
    <xf numFmtId="0" fontId="0" fillId="0" borderId="18" xfId="0" applyFont="1" applyBorder="1" applyAlignment="1">
      <alignment horizontal="center" wrapText="1"/>
    </xf>
    <xf numFmtId="0" fontId="0" fillId="0" borderId="16" xfId="0" applyFont="1" applyFill="1" applyBorder="1" applyAlignment="1">
      <alignment/>
    </xf>
    <xf numFmtId="0" fontId="0" fillId="0" borderId="19" xfId="0" applyFont="1" applyFill="1" applyBorder="1" applyAlignment="1">
      <alignment/>
    </xf>
    <xf numFmtId="0" fontId="0" fillId="0" borderId="45" xfId="0" applyFont="1" applyBorder="1" applyAlignment="1">
      <alignment/>
    </xf>
    <xf numFmtId="0" fontId="1" fillId="0" borderId="16" xfId="0" applyFont="1" applyBorder="1" applyAlignment="1">
      <alignment wrapText="1"/>
    </xf>
    <xf numFmtId="0" fontId="0" fillId="0" borderId="19" xfId="0" applyFont="1" applyBorder="1" applyAlignment="1">
      <alignment wrapText="1"/>
    </xf>
    <xf numFmtId="0" fontId="0" fillId="0" borderId="15" xfId="0" applyFont="1" applyBorder="1" applyAlignment="1">
      <alignment wrapText="1"/>
    </xf>
    <xf numFmtId="164" fontId="0" fillId="0" borderId="0" xfId="0" applyNumberFormat="1" applyBorder="1" applyAlignment="1">
      <alignment/>
    </xf>
    <xf numFmtId="164" fontId="0" fillId="0" borderId="25" xfId="0" applyNumberFormat="1" applyBorder="1" applyAlignment="1">
      <alignment/>
    </xf>
    <xf numFmtId="0" fontId="0" fillId="0" borderId="15" xfId="0" applyFont="1" applyFill="1" applyBorder="1" applyAlignment="1" applyProtection="1">
      <alignment/>
      <protection/>
    </xf>
    <xf numFmtId="0" fontId="9" fillId="0" borderId="49" xfId="0" applyFont="1" applyBorder="1" applyAlignment="1">
      <alignment horizontal="center" wrapText="1"/>
    </xf>
    <xf numFmtId="2" fontId="11" fillId="0" borderId="50" xfId="0" applyNumberFormat="1" applyFont="1" applyBorder="1" applyAlignment="1">
      <alignment horizontal="center"/>
    </xf>
    <xf numFmtId="2" fontId="0" fillId="0" borderId="11" xfId="0" applyNumberFormat="1" applyFont="1" applyBorder="1" applyAlignment="1">
      <alignment horizontal="right"/>
    </xf>
    <xf numFmtId="2" fontId="0" fillId="0" borderId="48" xfId="0" applyNumberFormat="1" applyBorder="1" applyAlignment="1">
      <alignment/>
    </xf>
    <xf numFmtId="4" fontId="0" fillId="0" borderId="18" xfId="0" applyNumberFormat="1" applyBorder="1" applyAlignment="1">
      <alignment/>
    </xf>
    <xf numFmtId="4" fontId="1" fillId="0" borderId="31" xfId="0" applyNumberFormat="1" applyFont="1" applyBorder="1" applyAlignment="1">
      <alignment/>
    </xf>
    <xf numFmtId="4" fontId="0" fillId="0" borderId="17" xfId="0" applyNumberFormat="1" applyFont="1" applyBorder="1" applyAlignment="1">
      <alignment/>
    </xf>
    <xf numFmtId="4" fontId="0" fillId="0" borderId="33" xfId="0" applyNumberFormat="1" applyBorder="1" applyAlignment="1">
      <alignment/>
    </xf>
    <xf numFmtId="4" fontId="1" fillId="0" borderId="33" xfId="0" applyNumberFormat="1" applyFont="1" applyBorder="1" applyAlignment="1">
      <alignment/>
    </xf>
    <xf numFmtId="4" fontId="0" fillId="0" borderId="0" xfId="0" applyNumberFormat="1" applyAlignment="1">
      <alignment/>
    </xf>
    <xf numFmtId="9" fontId="0" fillId="0" borderId="0" xfId="0" applyNumberFormat="1" applyAlignment="1">
      <alignment/>
    </xf>
    <xf numFmtId="9" fontId="0" fillId="0" borderId="0" xfId="0" applyNumberFormat="1" applyFont="1" applyAlignment="1">
      <alignment/>
    </xf>
    <xf numFmtId="2" fontId="0" fillId="0" borderId="0" xfId="0" applyNumberFormat="1" applyAlignment="1">
      <alignment/>
    </xf>
    <xf numFmtId="166" fontId="0" fillId="0" borderId="18" xfId="0" applyNumberFormat="1" applyBorder="1" applyAlignment="1">
      <alignment/>
    </xf>
    <xf numFmtId="164" fontId="0" fillId="0" borderId="0" xfId="0" applyNumberFormat="1" applyFill="1" applyBorder="1" applyAlignment="1">
      <alignment/>
    </xf>
    <xf numFmtId="0" fontId="0" fillId="0" borderId="0" xfId="0" applyFill="1" applyAlignment="1">
      <alignment/>
    </xf>
    <xf numFmtId="0" fontId="5" fillId="0" borderId="0" xfId="0" applyFont="1" applyFill="1" applyAlignment="1">
      <alignment/>
    </xf>
    <xf numFmtId="2" fontId="0" fillId="0" borderId="0" xfId="0" applyNumberFormat="1" applyFill="1" applyAlignment="1">
      <alignment/>
    </xf>
    <xf numFmtId="2" fontId="1" fillId="0" borderId="0" xfId="0" applyNumberFormat="1" applyFont="1" applyFill="1" applyAlignment="1">
      <alignment/>
    </xf>
    <xf numFmtId="166" fontId="0" fillId="0" borderId="0" xfId="0" applyNumberFormat="1" applyFill="1" applyBorder="1" applyAlignment="1">
      <alignment/>
    </xf>
    <xf numFmtId="0" fontId="0" fillId="33" borderId="10" xfId="0" applyFill="1" applyBorder="1" applyAlignment="1">
      <alignment/>
    </xf>
    <xf numFmtId="0" fontId="0" fillId="33" borderId="41" xfId="0" applyFill="1" applyBorder="1" applyAlignment="1">
      <alignment/>
    </xf>
    <xf numFmtId="0" fontId="0" fillId="33" borderId="13" xfId="0" applyFont="1" applyFill="1" applyBorder="1" applyAlignment="1">
      <alignment/>
    </xf>
    <xf numFmtId="0" fontId="0" fillId="33" borderId="13" xfId="0" applyFont="1" applyFill="1" applyBorder="1" applyAlignment="1">
      <alignment horizontal="center"/>
    </xf>
    <xf numFmtId="0" fontId="0" fillId="33" borderId="39" xfId="0" applyFont="1" applyFill="1" applyBorder="1" applyAlignment="1">
      <alignment horizontal="center"/>
    </xf>
    <xf numFmtId="0" fontId="0" fillId="33" borderId="0" xfId="0" applyFill="1" applyBorder="1" applyAlignment="1">
      <alignment/>
    </xf>
    <xf numFmtId="166" fontId="0" fillId="33" borderId="0" xfId="0" applyNumberFormat="1" applyFill="1" applyBorder="1" applyAlignment="1">
      <alignment/>
    </xf>
    <xf numFmtId="3" fontId="0" fillId="33" borderId="0" xfId="0" applyNumberFormat="1" applyFill="1" applyBorder="1" applyAlignment="1">
      <alignment/>
    </xf>
    <xf numFmtId="4" fontId="0" fillId="33" borderId="41" xfId="0" applyNumberFormat="1" applyFill="1" applyBorder="1" applyAlignment="1">
      <alignment/>
    </xf>
    <xf numFmtId="2" fontId="0" fillId="33" borderId="0" xfId="0" applyNumberFormat="1" applyFill="1" applyBorder="1" applyAlignment="1">
      <alignment/>
    </xf>
    <xf numFmtId="1" fontId="0" fillId="33" borderId="0" xfId="0" applyNumberFormat="1" applyFill="1" applyBorder="1" applyAlignment="1">
      <alignment/>
    </xf>
    <xf numFmtId="4" fontId="0" fillId="33" borderId="43" xfId="0" applyNumberFormat="1" applyFill="1" applyBorder="1" applyAlignment="1">
      <alignment/>
    </xf>
    <xf numFmtId="3" fontId="0" fillId="33" borderId="43" xfId="0" applyNumberFormat="1" applyFill="1" applyBorder="1" applyAlignment="1">
      <alignment/>
    </xf>
    <xf numFmtId="0" fontId="1" fillId="33" borderId="22" xfId="0" applyFont="1" applyFill="1" applyBorder="1" applyAlignment="1">
      <alignment/>
    </xf>
    <xf numFmtId="4" fontId="1" fillId="33" borderId="51" xfId="0" applyNumberFormat="1" applyFont="1" applyFill="1" applyBorder="1" applyAlignment="1">
      <alignment/>
    </xf>
    <xf numFmtId="0" fontId="0" fillId="33" borderId="43" xfId="0" applyFill="1" applyBorder="1" applyAlignment="1">
      <alignment/>
    </xf>
    <xf numFmtId="0" fontId="0" fillId="33" borderId="0" xfId="0" applyFont="1" applyFill="1" applyBorder="1" applyAlignment="1">
      <alignment horizontal="center"/>
    </xf>
    <xf numFmtId="0" fontId="0" fillId="33" borderId="43" xfId="0" applyFont="1" applyFill="1" applyBorder="1" applyAlignment="1">
      <alignment horizontal="center"/>
    </xf>
    <xf numFmtId="0" fontId="0" fillId="33" borderId="19" xfId="0" applyFill="1" applyBorder="1" applyAlignment="1">
      <alignment/>
    </xf>
    <xf numFmtId="174" fontId="1" fillId="33" borderId="13" xfId="0" applyNumberFormat="1" applyFont="1" applyFill="1" applyBorder="1" applyAlignment="1">
      <alignment/>
    </xf>
    <xf numFmtId="0" fontId="0" fillId="33" borderId="13" xfId="0" applyFill="1" applyBorder="1" applyAlignment="1">
      <alignment/>
    </xf>
    <xf numFmtId="0" fontId="0" fillId="33" borderId="39" xfId="0" applyFill="1" applyBorder="1" applyAlignment="1">
      <alignment/>
    </xf>
    <xf numFmtId="2" fontId="0" fillId="33" borderId="43" xfId="0" applyNumberFormat="1" applyFill="1" applyBorder="1" applyAlignment="1">
      <alignment/>
    </xf>
    <xf numFmtId="0" fontId="1" fillId="33" borderId="13" xfId="0" applyFont="1" applyFill="1" applyBorder="1" applyAlignment="1">
      <alignment/>
    </xf>
    <xf numFmtId="4" fontId="1" fillId="33" borderId="39" xfId="0" applyNumberFormat="1" applyFont="1" applyFill="1" applyBorder="1" applyAlignment="1">
      <alignment/>
    </xf>
    <xf numFmtId="0" fontId="0" fillId="33" borderId="15" xfId="0" applyFill="1" applyBorder="1" applyAlignment="1">
      <alignment/>
    </xf>
    <xf numFmtId="2" fontId="0" fillId="33" borderId="19" xfId="0" applyNumberFormat="1" applyFill="1" applyBorder="1" applyAlignment="1">
      <alignment/>
    </xf>
    <xf numFmtId="2" fontId="0" fillId="33" borderId="13" xfId="0" applyNumberFormat="1" applyFill="1" applyBorder="1" applyAlignment="1">
      <alignment/>
    </xf>
    <xf numFmtId="2" fontId="0" fillId="33" borderId="39" xfId="0" applyNumberFormat="1" applyFill="1" applyBorder="1" applyAlignment="1">
      <alignment/>
    </xf>
    <xf numFmtId="3" fontId="1" fillId="6" borderId="0" xfId="0" applyNumberFormat="1" applyFont="1" applyFill="1" applyBorder="1" applyAlignment="1" applyProtection="1">
      <alignment/>
      <protection locked="0"/>
    </xf>
    <xf numFmtId="0" fontId="1" fillId="6" borderId="0" xfId="0" applyFont="1" applyFill="1" applyAlignment="1" applyProtection="1">
      <alignment/>
      <protection locked="0"/>
    </xf>
    <xf numFmtId="0" fontId="0" fillId="6" borderId="0" xfId="0" applyFill="1" applyBorder="1" applyAlignment="1" applyProtection="1">
      <alignment/>
      <protection locked="0"/>
    </xf>
    <xf numFmtId="3" fontId="0" fillId="6" borderId="0" xfId="0" applyNumberFormat="1" applyFill="1" applyBorder="1" applyAlignment="1" applyProtection="1">
      <alignment/>
      <protection locked="0"/>
    </xf>
    <xf numFmtId="2" fontId="0" fillId="6" borderId="0" xfId="0" applyNumberFormat="1" applyFill="1" applyBorder="1" applyAlignment="1" applyProtection="1">
      <alignment/>
      <protection locked="0"/>
    </xf>
    <xf numFmtId="0" fontId="0" fillId="6" borderId="11" xfId="0" applyFill="1" applyBorder="1" applyAlignment="1" applyProtection="1">
      <alignment/>
      <protection locked="0"/>
    </xf>
    <xf numFmtId="0" fontId="0" fillId="6" borderId="15" xfId="0" applyFont="1" applyFill="1" applyBorder="1" applyAlignment="1" applyProtection="1">
      <alignment/>
      <protection locked="0"/>
    </xf>
    <xf numFmtId="4" fontId="0" fillId="6" borderId="18" xfId="0" applyNumberFormat="1" applyFill="1" applyBorder="1" applyAlignment="1" applyProtection="1">
      <alignment/>
      <protection locked="0"/>
    </xf>
    <xf numFmtId="9" fontId="0" fillId="6" borderId="11" xfId="58" applyFont="1" applyFill="1" applyBorder="1" applyAlignment="1" applyProtection="1">
      <alignment/>
      <protection locked="0"/>
    </xf>
    <xf numFmtId="165" fontId="0" fillId="6" borderId="0" xfId="0" applyNumberFormat="1" applyFill="1" applyBorder="1" applyAlignment="1" applyProtection="1">
      <alignment/>
      <protection locked="0"/>
    </xf>
    <xf numFmtId="9" fontId="0" fillId="6" borderId="11" xfId="0" applyNumberFormat="1" applyFill="1" applyBorder="1" applyAlignment="1" applyProtection="1">
      <alignment/>
      <protection locked="0"/>
    </xf>
    <xf numFmtId="166" fontId="0" fillId="6" borderId="0" xfId="0" applyNumberFormat="1" applyFill="1" applyBorder="1" applyAlignment="1" applyProtection="1">
      <alignment/>
      <protection locked="0"/>
    </xf>
    <xf numFmtId="4" fontId="0" fillId="6" borderId="0" xfId="0" applyNumberFormat="1" applyFill="1" applyBorder="1" applyAlignment="1" applyProtection="1">
      <alignment/>
      <protection locked="0"/>
    </xf>
    <xf numFmtId="0" fontId="0" fillId="6" borderId="15" xfId="0" applyFill="1" applyBorder="1" applyAlignment="1" applyProtection="1">
      <alignment/>
      <protection locked="0"/>
    </xf>
    <xf numFmtId="9" fontId="0" fillId="6" borderId="0" xfId="0" applyNumberFormat="1" applyFont="1" applyFill="1" applyBorder="1" applyAlignment="1" applyProtection="1">
      <alignment/>
      <protection locked="0"/>
    </xf>
    <xf numFmtId="3" fontId="1" fillId="33" borderId="0" xfId="0" applyNumberFormat="1" applyFont="1" applyFill="1" applyBorder="1" applyAlignment="1">
      <alignment/>
    </xf>
    <xf numFmtId="3" fontId="1" fillId="0" borderId="10" xfId="0" applyNumberFormat="1" applyFont="1" applyBorder="1" applyAlignment="1">
      <alignment horizontal="right"/>
    </xf>
    <xf numFmtId="174" fontId="1" fillId="0" borderId="13" xfId="0" applyNumberFormat="1" applyFont="1" applyBorder="1" applyAlignment="1">
      <alignment/>
    </xf>
    <xf numFmtId="0" fontId="52" fillId="0" borderId="29" xfId="0" applyFont="1" applyBorder="1" applyAlignment="1">
      <alignment/>
    </xf>
    <xf numFmtId="0" fontId="53" fillId="0" borderId="52" xfId="0" applyFont="1" applyBorder="1" applyAlignment="1">
      <alignment/>
    </xf>
    <xf numFmtId="3" fontId="54" fillId="0" borderId="53" xfId="0" applyNumberFormat="1" applyFont="1" applyBorder="1" applyAlignment="1">
      <alignment/>
    </xf>
    <xf numFmtId="0" fontId="54" fillId="0" borderId="53" xfId="0" applyFont="1" applyBorder="1" applyAlignment="1">
      <alignment/>
    </xf>
    <xf numFmtId="0" fontId="53" fillId="0" borderId="53" xfId="0" applyFont="1" applyBorder="1" applyAlignment="1">
      <alignment/>
    </xf>
    <xf numFmtId="0" fontId="53" fillId="0" borderId="54" xfId="0" applyFont="1" applyBorder="1" applyAlignment="1">
      <alignment/>
    </xf>
    <xf numFmtId="0" fontId="53" fillId="0" borderId="55" xfId="0" applyFont="1" applyBorder="1" applyAlignment="1">
      <alignment/>
    </xf>
    <xf numFmtId="0" fontId="53" fillId="0" borderId="0" xfId="0" applyFont="1" applyAlignment="1">
      <alignment/>
    </xf>
    <xf numFmtId="172" fontId="0" fillId="0" borderId="0" xfId="0" applyNumberFormat="1" applyFill="1" applyBorder="1" applyAlignment="1">
      <alignment/>
    </xf>
    <xf numFmtId="4" fontId="0" fillId="0" borderId="18" xfId="0" applyNumberFormat="1" applyFill="1" applyBorder="1" applyAlignment="1">
      <alignment/>
    </xf>
    <xf numFmtId="4" fontId="0" fillId="0" borderId="0" xfId="0" applyNumberFormat="1" applyBorder="1" applyAlignment="1">
      <alignment/>
    </xf>
    <xf numFmtId="4" fontId="1" fillId="0" borderId="35" xfId="0" applyNumberFormat="1" applyFont="1" applyBorder="1" applyAlignment="1">
      <alignment/>
    </xf>
    <xf numFmtId="4" fontId="0" fillId="0" borderId="48" xfId="0" applyNumberFormat="1" applyBorder="1" applyAlignment="1">
      <alignment/>
    </xf>
    <xf numFmtId="2" fontId="1" fillId="0" borderId="22" xfId="0" applyNumberFormat="1" applyFont="1" applyBorder="1" applyAlignment="1">
      <alignment/>
    </xf>
    <xf numFmtId="2" fontId="1" fillId="0" borderId="13" xfId="0" applyNumberFormat="1" applyFont="1" applyBorder="1" applyAlignment="1">
      <alignment/>
    </xf>
    <xf numFmtId="2" fontId="0" fillId="0" borderId="18" xfId="0" applyNumberFormat="1" applyFill="1" applyBorder="1" applyAlignment="1">
      <alignment/>
    </xf>
    <xf numFmtId="2" fontId="1" fillId="0" borderId="31" xfId="0" applyNumberFormat="1" applyFont="1" applyBorder="1" applyAlignment="1">
      <alignment/>
    </xf>
    <xf numFmtId="2" fontId="1" fillId="0" borderId="33" xfId="0" applyNumberFormat="1" applyFont="1" applyBorder="1" applyAlignment="1">
      <alignment/>
    </xf>
    <xf numFmtId="4" fontId="0" fillId="0" borderId="22" xfId="0" applyNumberFormat="1" applyFont="1" applyBorder="1" applyAlignment="1">
      <alignment/>
    </xf>
    <xf numFmtId="4" fontId="0" fillId="0" borderId="28" xfId="0" applyNumberFormat="1" applyBorder="1" applyAlignment="1">
      <alignment/>
    </xf>
    <xf numFmtId="4" fontId="0" fillId="0" borderId="22" xfId="0" applyNumberFormat="1" applyBorder="1" applyAlignment="1">
      <alignment/>
    </xf>
    <xf numFmtId="4" fontId="0" fillId="0" borderId="31" xfId="0" applyNumberFormat="1" applyFont="1" applyBorder="1" applyAlignment="1">
      <alignment/>
    </xf>
    <xf numFmtId="0" fontId="0" fillId="33" borderId="39" xfId="0" applyFont="1" applyFill="1" applyBorder="1" applyAlignment="1">
      <alignment/>
    </xf>
    <xf numFmtId="3" fontId="1" fillId="33" borderId="10" xfId="0" applyNumberFormat="1" applyFont="1" applyFill="1" applyBorder="1" applyAlignment="1">
      <alignment/>
    </xf>
    <xf numFmtId="174" fontId="1" fillId="33" borderId="13" xfId="0" applyNumberFormat="1" applyFont="1" applyFill="1" applyBorder="1" applyAlignment="1">
      <alignment/>
    </xf>
    <xf numFmtId="3" fontId="1" fillId="33" borderId="0" xfId="0" applyNumberFormat="1" applyFont="1" applyFill="1" applyBorder="1" applyAlignment="1">
      <alignment horizontal="right" vertical="center"/>
    </xf>
    <xf numFmtId="166" fontId="0" fillId="33" borderId="43" xfId="0" applyNumberFormat="1" applyFill="1" applyBorder="1" applyAlignment="1">
      <alignment/>
    </xf>
    <xf numFmtId="166" fontId="0" fillId="0" borderId="20" xfId="0" applyNumberFormat="1" applyBorder="1" applyAlignment="1">
      <alignment/>
    </xf>
    <xf numFmtId="166" fontId="0" fillId="0" borderId="0" xfId="0" applyNumberFormat="1" applyBorder="1" applyAlignment="1">
      <alignment/>
    </xf>
    <xf numFmtId="166" fontId="0" fillId="0" borderId="48" xfId="0" applyNumberFormat="1" applyBorder="1" applyAlignment="1">
      <alignment/>
    </xf>
    <xf numFmtId="9" fontId="0" fillId="6" borderId="0" xfId="0" applyNumberFormat="1" applyFill="1" applyAlignment="1" applyProtection="1">
      <alignment/>
      <protection locked="0"/>
    </xf>
    <xf numFmtId="166" fontId="1" fillId="0" borderId="27" xfId="0" applyNumberFormat="1" applyFont="1" applyFill="1" applyBorder="1" applyAlignment="1">
      <alignment/>
    </xf>
    <xf numFmtId="0" fontId="0" fillId="0" borderId="56" xfId="0" applyFont="1" applyBorder="1" applyAlignment="1">
      <alignment horizontal="center" wrapText="1"/>
    </xf>
    <xf numFmtId="0" fontId="4" fillId="2" borderId="40" xfId="0" applyFont="1" applyFill="1" applyBorder="1" applyAlignment="1" applyProtection="1">
      <alignment horizontal="center"/>
      <protection locked="0"/>
    </xf>
    <xf numFmtId="9" fontId="9" fillId="2" borderId="42" xfId="0" applyNumberFormat="1" applyFont="1" applyFill="1" applyBorder="1" applyAlignment="1" applyProtection="1">
      <alignment horizontal="center"/>
      <protection locked="0"/>
    </xf>
    <xf numFmtId="0" fontId="9" fillId="2" borderId="44" xfId="0" applyFont="1" applyFill="1" applyBorder="1" applyAlignment="1" applyProtection="1">
      <alignment horizontal="center"/>
      <protection locked="0"/>
    </xf>
    <xf numFmtId="9" fontId="9" fillId="2" borderId="44" xfId="0" applyNumberFormat="1" applyFont="1" applyFill="1" applyBorder="1" applyAlignment="1" applyProtection="1">
      <alignment horizontal="center"/>
      <protection locked="0"/>
    </xf>
    <xf numFmtId="9" fontId="9" fillId="2" borderId="42" xfId="58" applyFont="1" applyFill="1" applyBorder="1" applyAlignment="1" applyProtection="1">
      <alignment horizontal="center"/>
      <protection locked="0"/>
    </xf>
    <xf numFmtId="3" fontId="1" fillId="2" borderId="0" xfId="0" applyNumberFormat="1" applyFont="1" applyFill="1" applyBorder="1" applyAlignment="1" applyProtection="1">
      <alignment/>
      <protection locked="0"/>
    </xf>
    <xf numFmtId="0" fontId="1" fillId="2" borderId="0" xfId="0" applyFont="1" applyFill="1" applyAlignment="1" applyProtection="1">
      <alignment/>
      <protection locked="0"/>
    </xf>
    <xf numFmtId="0" fontId="9" fillId="0" borderId="52" xfId="0" applyFont="1" applyBorder="1" applyAlignment="1">
      <alignment horizontal="center"/>
    </xf>
    <xf numFmtId="0" fontId="9" fillId="0" borderId="55" xfId="0" applyFont="1" applyBorder="1" applyAlignment="1">
      <alignment horizontal="center"/>
    </xf>
    <xf numFmtId="0" fontId="9" fillId="0" borderId="53" xfId="0" applyFont="1" applyBorder="1" applyAlignment="1">
      <alignment horizontal="center"/>
    </xf>
    <xf numFmtId="0" fontId="7" fillId="33" borderId="30" xfId="0" applyFont="1" applyFill="1" applyBorder="1" applyAlignment="1">
      <alignment horizontal="center"/>
    </xf>
    <xf numFmtId="0" fontId="7" fillId="33" borderId="22" xfId="0" applyFont="1" applyFill="1" applyBorder="1" applyAlignment="1">
      <alignment horizontal="center"/>
    </xf>
    <xf numFmtId="0" fontId="7" fillId="33" borderId="51" xfId="0" applyFont="1" applyFill="1" applyBorder="1" applyAlignment="1">
      <alignment horizontal="center"/>
    </xf>
    <xf numFmtId="0" fontId="0" fillId="33" borderId="10" xfId="0" applyFont="1" applyFill="1" applyBorder="1" applyAlignment="1">
      <alignment horizontal="center" wrapText="1"/>
    </xf>
    <xf numFmtId="0" fontId="0" fillId="33" borderId="13" xfId="0" applyFont="1" applyFill="1" applyBorder="1" applyAlignment="1">
      <alignment horizontal="center" wrapText="1"/>
    </xf>
    <xf numFmtId="0" fontId="0" fillId="0" borderId="0" xfId="0" applyFont="1" applyAlignment="1">
      <alignment horizontal="left"/>
    </xf>
    <xf numFmtId="0" fontId="7" fillId="0" borderId="52" xfId="0" applyFont="1" applyBorder="1" applyAlignment="1">
      <alignment horizontal="center"/>
    </xf>
    <xf numFmtId="0" fontId="7" fillId="0" borderId="53" xfId="0" applyFont="1" applyBorder="1" applyAlignment="1">
      <alignment horizontal="center"/>
    </xf>
    <xf numFmtId="0" fontId="7" fillId="0" borderId="55" xfId="0" applyFont="1" applyBorder="1" applyAlignment="1">
      <alignment horizontal="center"/>
    </xf>
    <xf numFmtId="0" fontId="0" fillId="0" borderId="10" xfId="0" applyFont="1" applyBorder="1" applyAlignment="1">
      <alignment horizontal="center" wrapText="1"/>
    </xf>
    <xf numFmtId="0" fontId="0" fillId="0" borderId="13" xfId="0" applyFont="1" applyBorder="1" applyAlignment="1">
      <alignment horizontal="center" wrapText="1"/>
    </xf>
    <xf numFmtId="0" fontId="0" fillId="0" borderId="14" xfId="0" applyFont="1" applyBorder="1" applyAlignment="1">
      <alignment horizontal="center" wrapText="1"/>
    </xf>
    <xf numFmtId="0" fontId="0" fillId="0" borderId="12" xfId="0" applyFont="1" applyBorder="1" applyAlignment="1">
      <alignment horizontal="center" wrapText="1"/>
    </xf>
    <xf numFmtId="0" fontId="55" fillId="0" borderId="2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Percent 2"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66675</xdr:rowOff>
    </xdr:from>
    <xdr:to>
      <xdr:col>11</xdr:col>
      <xdr:colOff>0</xdr:colOff>
      <xdr:row>51</xdr:row>
      <xdr:rowOff>76200</xdr:rowOff>
    </xdr:to>
    <xdr:sp>
      <xdr:nvSpPr>
        <xdr:cNvPr id="1" name="TextBox 1"/>
        <xdr:cNvSpPr txBox="1">
          <a:spLocks noChangeArrowheads="1"/>
        </xdr:cNvSpPr>
      </xdr:nvSpPr>
      <xdr:spPr>
        <a:xfrm>
          <a:off x="0" y="66675"/>
          <a:ext cx="6705600" cy="8267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993300"/>
              </a:solidFill>
              <a:latin typeface="Calibri"/>
              <a:ea typeface="Calibri"/>
              <a:cs typeface="Calibri"/>
            </a:rPr>
            <a:t>KASUTAMISE ÕPETUS
</a:t>
          </a:r>
          <a:r>
            <a:rPr lang="en-US" cap="none" sz="1400" b="1" i="0" u="none" baseline="0">
              <a:solidFill>
                <a:srgbClr val="993300"/>
              </a:solidFill>
              <a:latin typeface="Calibri"/>
              <a:ea typeface="Calibri"/>
              <a:cs typeface="Calibri"/>
            </a:rPr>
            <a:t>
</a:t>
          </a:r>
          <a:r>
            <a:rPr lang="en-US" cap="none" sz="1100" b="0" i="0" u="none" baseline="0">
              <a:solidFill>
                <a:srgbClr val="000000"/>
              </a:solidFill>
              <a:latin typeface="Calibri"/>
              <a:ea typeface="Calibri"/>
              <a:cs typeface="Calibri"/>
            </a:rPr>
            <a:t>Tabeltöötluspaketi Excel rakendus </a:t>
          </a:r>
          <a:r>
            <a:rPr lang="en-US" cap="none" sz="1100" b="1" i="0" u="none" baseline="0">
              <a:solidFill>
                <a:srgbClr val="000000"/>
              </a:solidFill>
              <a:latin typeface="Calibri"/>
              <a:ea typeface="Calibri"/>
              <a:cs typeface="Calibri"/>
            </a:rPr>
            <a:t>PIIMALEHM - KATTETULU ARVESTUS </a:t>
          </a:r>
          <a:r>
            <a:rPr lang="en-US" cap="none" sz="1100" b="0" i="0" u="none" baseline="0">
              <a:solidFill>
                <a:srgbClr val="000000"/>
              </a:solidFill>
              <a:latin typeface="Calibri"/>
              <a:ea typeface="Calibri"/>
              <a:cs typeface="Calibri"/>
            </a:rPr>
            <a:t>on mõeldud töövahendina põllumajandustootjatele ja konsulentidele.</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Kattetulu arvestusmetoodika tundmine on abiks sissetulekute ja kulutuste planeerimisel ning aitab meeles pidada, milliste kulutustega peab kindlasti arvestama.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Lisainformatsiooni kattetulu arvestamise metoodika kohta võib leida Jäneda Õppe- ja Nõuandekeskuses ja Maamajanduse Infokeskuses välja antud trükistes “Kattetulu arvestused taime- ja loomakasvatuses“ (1995-2008). 2009, 2010 ja 2011. aasta väljaanded on elektroonilised ja need leiate aadressilt </a:t>
          </a:r>
          <a:r>
            <a:rPr lang="en-US" cap="none" sz="1100" b="0" i="1" u="sng" baseline="0">
              <a:solidFill>
                <a:srgbClr val="0000FF"/>
              </a:solidFill>
              <a:latin typeface="Calibri"/>
              <a:ea typeface="Calibri"/>
              <a:cs typeface="Calibri"/>
            </a:rPr>
            <a:t>http://www.maainfo.ee/index.php?page=3512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PIIMALEHM - KATTETULU ARVESTUS</a:t>
          </a:r>
          <a:r>
            <a:rPr lang="en-US" cap="none" sz="1100" b="0" i="0" u="none" baseline="0">
              <a:solidFill>
                <a:srgbClr val="000000"/>
              </a:solidFill>
              <a:latin typeface="Calibri"/>
              <a:ea typeface="Calibri"/>
              <a:cs typeface="Calibri"/>
            </a:rPr>
            <a:t> on koostatud Exceli tööraamatuna, mistõttu on soovitav omada veidi algteadmisi Exeliga töötamisest.  Numbreid saab sisestada värvilisetele väljadele, arvutused toimuvad automaatselt ja valemite kaitsmiseks on ülejäänud tööleht pandud kaitse alla.
</a:t>
          </a:r>
          <a:r>
            <a:rPr lang="en-US" cap="none" sz="1100" b="0" i="0" u="none" baseline="0">
              <a:solidFill>
                <a:srgbClr val="000000"/>
              </a:solidFill>
              <a:latin typeface="Calibri"/>
              <a:ea typeface="Calibri"/>
              <a:cs typeface="Calibri"/>
            </a:rPr>
            <a:t>Näidisarvestus on analoogne elektroonilisest väljaandest "Kattetulu arvestused taime- ja loomakasvatuses 2011", tootmistasemel 5000 kg piima aastas lehma kohta.</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Töölehed: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Tööleht </a:t>
          </a:r>
          <a:r>
            <a:rPr lang="en-US" cap="none" sz="1100" b="1" i="0" u="none" baseline="0">
              <a:solidFill>
                <a:srgbClr val="000000"/>
              </a:solidFill>
              <a:latin typeface="Calibri"/>
              <a:ea typeface="Calibri"/>
              <a:cs typeface="Calibri"/>
            </a:rPr>
            <a:t>“Piimalehm”</a:t>
          </a:r>
          <a:r>
            <a:rPr lang="en-US" cap="none" sz="1100" b="0" i="0" u="none" baseline="0">
              <a:solidFill>
                <a:srgbClr val="000000"/>
              </a:solidFill>
              <a:latin typeface="Calibri"/>
              <a:ea typeface="Calibri"/>
              <a:cs typeface="Calibri"/>
            </a:rPr>
            <a:t> annab ülevaate sissetulekute ja kulude planeerimisest.
</a:t>
          </a:r>
          <a:r>
            <a:rPr lang="en-US" cap="none" sz="1100" b="0" i="0" u="none" baseline="0">
              <a:solidFill>
                <a:srgbClr val="000000"/>
              </a:solidFill>
              <a:latin typeface="Calibri"/>
              <a:ea typeface="Calibri"/>
              <a:cs typeface="Calibri"/>
            </a:rPr>
            <a:t>2.  Tööleht </a:t>
          </a:r>
          <a:r>
            <a:rPr lang="en-US" cap="none" sz="1100" b="1" i="0" u="none" baseline="0">
              <a:solidFill>
                <a:srgbClr val="000000"/>
              </a:solidFill>
              <a:latin typeface="Calibri"/>
              <a:ea typeface="Calibri"/>
              <a:cs typeface="Calibri"/>
            </a:rPr>
            <a:t>"Taastootmisskeem"</a:t>
          </a:r>
          <a:r>
            <a:rPr lang="en-US" cap="none" sz="1100" b="0" i="0" u="none" baseline="0">
              <a:solidFill>
                <a:srgbClr val="000000"/>
              </a:solidFill>
              <a:latin typeface="Calibri"/>
              <a:ea typeface="Calibri"/>
              <a:cs typeface="Calibri"/>
            </a:rPr>
            <a:t>  aitab  arvutada Kattetulu arvestustes kasutatavaid </a:t>
          </a:r>
          <a:r>
            <a:rPr lang="en-US" cap="none" sz="1100" b="0" i="0" u="none" baseline="0">
              <a:solidFill>
                <a:srgbClr val="000000"/>
              </a:solidFill>
              <a:latin typeface="Calibri"/>
              <a:ea typeface="Calibri"/>
              <a:cs typeface="Calibri"/>
            </a:rPr>
            <a:t>koefitsien</a:t>
          </a:r>
          <a:r>
            <a:rPr lang="en-US" cap="none" sz="1100" b="0" i="0" u="none" baseline="0">
              <a:solidFill>
                <a:srgbClr val="000000"/>
              </a:solidFill>
              <a:latin typeface="Calibri"/>
              <a:ea typeface="Calibri"/>
              <a:cs typeface="Calibri"/>
            </a:rPr>
            <a:t>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mis näitavad, kui palju lehmvasikatest tuleks prakeerida, milline osa jätta karja täienduseks ja realiseerimiseks.</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Töölehed "</a:t>
          </a:r>
          <a:r>
            <a:rPr lang="en-US" cap="none" sz="1100" b="1" i="0" u="none" baseline="0">
              <a:solidFill>
                <a:srgbClr val="000000"/>
              </a:solidFill>
              <a:latin typeface="Calibri"/>
              <a:ea typeface="Calibri"/>
              <a:cs typeface="Calibri"/>
            </a:rPr>
            <a:t>Lehm 5000_1</a:t>
          </a:r>
          <a:r>
            <a:rPr lang="en-US" cap="none" sz="1100" b="0" i="0" u="none" baseline="0">
              <a:solidFill>
                <a:srgbClr val="000000"/>
              </a:solidFill>
              <a:latin typeface="Calibri"/>
              <a:ea typeface="Calibri"/>
              <a:cs typeface="Calibri"/>
            </a:rPr>
            <a:t>" ja "</a:t>
          </a:r>
          <a:r>
            <a:rPr lang="en-US" cap="none" sz="1100" b="1" i="0" u="none" baseline="0">
              <a:solidFill>
                <a:srgbClr val="000000"/>
              </a:solidFill>
              <a:latin typeface="Calibri"/>
              <a:ea typeface="Calibri"/>
              <a:cs typeface="Calibri"/>
            </a:rPr>
            <a:t>Lehm 5000_2</a:t>
          </a:r>
          <a:r>
            <a:rPr lang="en-US" cap="none" sz="1100" b="0" i="0" u="none" baseline="0">
              <a:solidFill>
                <a:srgbClr val="000000"/>
              </a:solidFill>
              <a:latin typeface="Calibri"/>
              <a:ea typeface="Calibri"/>
              <a:cs typeface="Calibri"/>
            </a:rPr>
            <a:t>" on võrdlevate arvestuste tegemiseks (näiteks erinevad söödaratsioonid), lisatud on näidisarvestused 2011. aasta kohta.</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Tööleht </a:t>
          </a:r>
          <a:r>
            <a:rPr lang="en-US" cap="none" sz="1100" b="1" i="0" u="none" baseline="0">
              <a:solidFill>
                <a:srgbClr val="000000"/>
              </a:solidFill>
              <a:latin typeface="Calibri"/>
              <a:ea typeface="Calibri"/>
              <a:cs typeface="Calibri"/>
            </a:rPr>
            <a:t>"v_tabel"</a:t>
          </a:r>
          <a:r>
            <a:rPr lang="en-US" cap="none" sz="1100" b="0" i="0" u="none" baseline="0">
              <a:solidFill>
                <a:srgbClr val="000000"/>
              </a:solidFill>
              <a:latin typeface="Calibri"/>
              <a:ea typeface="Calibri"/>
              <a:cs typeface="Calibri"/>
            </a:rPr>
            <a:t> võimaldab võrrelda piimatootmise kattetulu kahe erineva arvestuse puhul, tööleht täitub automaatselt, kui eelnevalt on täidetud töölehed    </a:t>
          </a:r>
          <a:r>
            <a:rPr lang="en-US" cap="none" sz="1100" b="1" i="0" u="none" baseline="0">
              <a:solidFill>
                <a:srgbClr val="000000"/>
              </a:solidFill>
              <a:latin typeface="Calibri"/>
              <a:ea typeface="Calibri"/>
              <a:cs typeface="Calibri"/>
            </a:rPr>
            <a:t>"Taastootmisskeem"</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"Lehm 5000_1"</a:t>
          </a:r>
          <a:r>
            <a:rPr lang="en-US" cap="none" sz="1100" b="0" i="0" u="none" baseline="0">
              <a:solidFill>
                <a:srgbClr val="000000"/>
              </a:solidFill>
              <a:latin typeface="Calibri"/>
              <a:ea typeface="Calibri"/>
              <a:cs typeface="Calibri"/>
            </a:rPr>
            <a:t> ja </a:t>
          </a:r>
          <a:r>
            <a:rPr lang="en-US" cap="none" sz="1100" b="1" i="0" u="none" baseline="0">
              <a:solidFill>
                <a:srgbClr val="000000"/>
              </a:solidFill>
              <a:latin typeface="Calibri"/>
              <a:ea typeface="Calibri"/>
              <a:cs typeface="Calibri"/>
            </a:rPr>
            <a:t>"Lehm 5000_2"</a:t>
          </a:r>
          <a:r>
            <a:rPr lang="en-US" cap="none" sz="11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Töö järjekord:
</a:t>
          </a:r>
          <a:r>
            <a:rPr lang="en-US" cap="none" sz="1100" b="0" i="0" u="none" baseline="0">
              <a:solidFill>
                <a:srgbClr val="000000"/>
              </a:solidFill>
              <a:latin typeface="Calibri"/>
              <a:ea typeface="Calibri"/>
              <a:cs typeface="Calibri"/>
            </a:rPr>
            <a:t>1. Alusta töölehe </a:t>
          </a:r>
          <a:r>
            <a:rPr lang="en-US" cap="none" sz="1100" b="1" i="0" u="none" baseline="0">
              <a:solidFill>
                <a:srgbClr val="000000"/>
              </a:solidFill>
              <a:latin typeface="Calibri"/>
              <a:ea typeface="Calibri"/>
              <a:cs typeface="Calibri"/>
            </a:rPr>
            <a:t>"Taastootmisskeem" </a:t>
          </a:r>
          <a:r>
            <a:rPr lang="en-US" cap="none" sz="1100" b="0" i="0" u="none" baseline="0">
              <a:solidFill>
                <a:srgbClr val="000000"/>
              </a:solidFill>
              <a:latin typeface="Calibri"/>
              <a:ea typeface="Calibri"/>
              <a:cs typeface="Calibri"/>
            </a:rPr>
            <a:t>täitmisest.
</a:t>
          </a:r>
          <a:r>
            <a:rPr lang="en-US" cap="none" sz="1100" b="0" i="0" u="none" baseline="0">
              <a:solidFill>
                <a:srgbClr val="000000"/>
              </a:solidFill>
              <a:latin typeface="Calibri"/>
              <a:ea typeface="Calibri"/>
              <a:cs typeface="Calibri"/>
            </a:rPr>
            <a:t>2. Vali tööleht </a:t>
          </a:r>
          <a:r>
            <a:rPr lang="en-US" cap="none" sz="1100" b="1" i="0" u="none" baseline="0">
              <a:solidFill>
                <a:srgbClr val="000000"/>
              </a:solidFill>
              <a:latin typeface="Calibri"/>
              <a:ea typeface="Calibri"/>
              <a:cs typeface="Calibri"/>
            </a:rPr>
            <a:t>"Lehm 5000_1" </a:t>
          </a:r>
          <a:r>
            <a:rPr lang="en-US" cap="none" sz="1100" b="0" i="0" u="none" baseline="0">
              <a:solidFill>
                <a:srgbClr val="000000"/>
              </a:solidFill>
              <a:latin typeface="Calibri"/>
              <a:ea typeface="Calibri"/>
              <a:cs typeface="Calibri"/>
            </a:rPr>
            <a:t>ja alusta täitmist kogutoodangu arvestuse osas, märkides vajalikud andmed värvilistele väljadele.  Tabeli parempoolses osas on näide 2011. aasta andmetel. Lehm- ja pullvasikate, lehmmullikate ja praaklehmade koefitsiendid tulevad automaatselt töölehelt </a:t>
          </a:r>
          <a:r>
            <a:rPr lang="en-US" cap="none" sz="1100" b="1" i="0" u="none" baseline="0">
              <a:solidFill>
                <a:srgbClr val="000000"/>
              </a:solidFill>
              <a:latin typeface="Calibri"/>
              <a:ea typeface="Calibri"/>
              <a:cs typeface="Calibri"/>
            </a:rPr>
            <a:t>"Taastootmisskeem"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Sõnniku kogutoodangu arvestuses võib kasutada koefitsienti vastavalt  sõnniku kasutamisele tootmises (väetisena) ja võimalusele seda realiseerida.
</a:t>
          </a:r>
          <a:r>
            <a:rPr lang="en-US" cap="none" sz="1100" b="0" i="0" u="none" baseline="0">
              <a:solidFill>
                <a:srgbClr val="000000"/>
              </a:solidFill>
              <a:latin typeface="Calibri"/>
              <a:ea typeface="Calibri"/>
              <a:cs typeface="Calibri"/>
            </a:rPr>
            <a:t>3.Planeeri söödavajadus vastavalt piimatoodangu tasemele.
</a:t>
          </a:r>
          <a:r>
            <a:rPr lang="en-US" cap="none" sz="1100" b="0" i="0" u="none" baseline="0">
              <a:solidFill>
                <a:srgbClr val="000000"/>
              </a:solidFill>
              <a:latin typeface="Calibri"/>
              <a:ea typeface="Calibri"/>
              <a:cs typeface="Calibri"/>
            </a:rPr>
            <a:t>4. Planeeri söödavajaduse katmine rohusöötade ja jõusöödaga, abiks on kõrval olev tabel  keskmisest metaboliseeruva energia sisaldusest  erinevates söötades. Jälgi, et planeeritud söödavajadus oleks kaetud. Rohusöötade maksumuse arvutamisel võib kasutada vastavaid kattetulu arvestamise tabeleid silo, heina ja karjamaarohu kohta.
</a:t>
          </a:r>
          <a:r>
            <a:rPr lang="en-US" cap="none" sz="1100" b="0" i="0" u="none" baseline="0">
              <a:solidFill>
                <a:srgbClr val="000000"/>
              </a:solidFill>
              <a:latin typeface="Calibri"/>
              <a:ea typeface="Calibri"/>
              <a:cs typeface="Calibri"/>
            </a:rPr>
            <a:t>5. Planeeri muud kulud piimatootmises.
</a:t>
          </a:r>
          <a:r>
            <a:rPr lang="en-US" cap="none" sz="1100" b="0" i="0" u="none" baseline="0">
              <a:solidFill>
                <a:srgbClr val="000000"/>
              </a:solidFill>
              <a:latin typeface="Calibri"/>
              <a:ea typeface="Calibri"/>
              <a:cs typeface="Calibri"/>
            </a:rPr>
            <a:t>6. Kui soovid võrrelda erinevaid söödaratsioone, siis täida ka tööleht </a:t>
          </a:r>
          <a:r>
            <a:rPr lang="en-US" cap="none" sz="1100" b="1" i="0" u="none" baseline="0">
              <a:solidFill>
                <a:srgbClr val="000000"/>
              </a:solidFill>
              <a:latin typeface="Calibri"/>
              <a:ea typeface="Calibri"/>
              <a:cs typeface="Calibri"/>
            </a:rPr>
            <a:t>"Lehm 5000_2"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 Tööleht "V_tabel" täitub automaatselt ja sellel saab võrrelda kahte erinevat arvestust.</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NB!</a:t>
          </a:r>
          <a:r>
            <a:rPr lang="en-US" cap="none" sz="1100" b="0" i="0" u="none" baseline="0">
              <a:solidFill>
                <a:srgbClr val="000000"/>
              </a:solidFill>
              <a:latin typeface="Calibri"/>
              <a:ea typeface="Calibri"/>
              <a:cs typeface="Calibri"/>
            </a:rPr>
            <a:t> Informatsiooni sisestamine on võimalik ainult värviliselt märgitud väljadel, ülejäänud ala on kaitstud tabelites sisalduvate valemite rikkumise tõkestamiseks.</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Töö käigus võib siiski ette tulla olukordi, kus oleks vaja valemit redigeerida või mittevajalikke ridu varjata, kaitstud pesasse midagi kirjutada jne. Kaitse eemaldamiseks valige korraldus </a:t>
          </a:r>
          <a:r>
            <a:rPr lang="en-US" cap="none" sz="1100" b="1" i="1" u="none" baseline="0">
              <a:solidFill>
                <a:srgbClr val="000000"/>
              </a:solidFill>
              <a:latin typeface="Calibri"/>
              <a:ea typeface="Calibri"/>
              <a:cs typeface="Calibri"/>
            </a:rPr>
            <a:t>Unprotect</a:t>
          </a:r>
          <a:r>
            <a:rPr lang="en-US" cap="none" sz="1100" b="1"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Sheet</a:t>
          </a:r>
          <a:r>
            <a:rPr lang="en-US" cap="none" sz="1100" b="0" i="0" u="none" baseline="0">
              <a:solidFill>
                <a:srgbClr val="000000"/>
              </a:solidFill>
              <a:latin typeface="Calibri"/>
              <a:ea typeface="Calibri"/>
              <a:cs typeface="Calibri"/>
            </a:rPr>
            <a:t>, tehke korrigeerimised ja valige korraldus </a:t>
          </a:r>
          <a:r>
            <a:rPr lang="en-US" cap="none" sz="1100" b="1" i="1" u="none" baseline="0">
              <a:solidFill>
                <a:srgbClr val="000000"/>
              </a:solidFill>
              <a:latin typeface="Calibri"/>
              <a:ea typeface="Calibri"/>
              <a:cs typeface="Calibri"/>
            </a:rPr>
            <a:t>Protect Sheet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11</xdr:col>
      <xdr:colOff>0</xdr:colOff>
      <xdr:row>45</xdr:row>
      <xdr:rowOff>85725</xdr:rowOff>
    </xdr:to>
    <xdr:sp>
      <xdr:nvSpPr>
        <xdr:cNvPr id="1" name="TextBox 1"/>
        <xdr:cNvSpPr txBox="1">
          <a:spLocks noChangeArrowheads="1"/>
        </xdr:cNvSpPr>
      </xdr:nvSpPr>
      <xdr:spPr>
        <a:xfrm>
          <a:off x="38100" y="38100"/>
          <a:ext cx="6667500" cy="7334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993300"/>
              </a:solidFill>
              <a:latin typeface="Calibri"/>
              <a:ea typeface="Calibri"/>
              <a:cs typeface="Calibri"/>
            </a:rPr>
            <a:t>KATTETULU arvestus lüpsilehmale tootmistasemel</a:t>
          </a:r>
          <a:r>
            <a:rPr lang="en-US" cap="none" sz="1200" b="1" i="0" u="none" baseline="0">
              <a:solidFill>
                <a:srgbClr val="993300"/>
              </a:solidFill>
              <a:latin typeface="Calibri"/>
              <a:ea typeface="Calibri"/>
              <a:cs typeface="Calibri"/>
            </a:rPr>
            <a:t> 5000 piima aastas</a:t>
          </a:r>
          <a:r>
            <a:rPr lang="en-US" cap="none" sz="1200" b="1" i="0" u="none" baseline="0">
              <a:solidFill>
                <a:srgbClr val="9933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993300"/>
              </a:solidFill>
              <a:latin typeface="Calibri"/>
              <a:ea typeface="Calibri"/>
              <a:cs typeface="Calibri"/>
            </a:rPr>
            <a:t>NB! </a:t>
          </a:r>
          <a:r>
            <a:rPr lang="en-US" cap="none" sz="1100" b="0" i="0" u="none" baseline="0">
              <a:solidFill>
                <a:srgbClr val="993300"/>
              </a:solidFill>
              <a:latin typeface="Calibri"/>
              <a:ea typeface="Calibri"/>
              <a:cs typeface="Calibri"/>
            </a:rPr>
            <a:t>Arvestus tehakse ühe lehma kohta aastas. </a:t>
          </a:r>
          <a:r>
            <a:rPr lang="en-US" cap="none" sz="1100" b="0" i="0" u="none" baseline="0">
              <a:solidFill>
                <a:srgbClr val="993300"/>
              </a:solidFill>
              <a:latin typeface="Calibri"/>
              <a:ea typeface="Calibri"/>
              <a:cs typeface="Calibri"/>
            </a:rPr>
            <a:t>Söödavajaduse planeerimisel võetakse arvesse, kui palju kuulub arvestuslikult ühe lehma juurde noorloomi (vastavalt taastootmisskeemi</a:t>
          </a:r>
          <a:r>
            <a:rPr lang="en-US" cap="none" sz="1100" b="0" i="0" u="none" baseline="0">
              <a:solidFill>
                <a:srgbClr val="993300"/>
              </a:solidFill>
              <a:latin typeface="Calibri"/>
              <a:ea typeface="Calibri"/>
              <a:cs typeface="Calibri"/>
            </a:rPr>
            <a:t> alusel arvutatud koefitsientidele).</a:t>
          </a:r>
          <a:r>
            <a:rPr lang="en-US" cap="none" sz="1100" b="0" i="0" u="none" baseline="0">
              <a:solidFill>
                <a:srgbClr val="9933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KOGUTOODANG
</a:t>
          </a:r>
          <a:r>
            <a:rPr lang="en-US" cap="none" sz="1100" b="0" i="0" u="none" baseline="0">
              <a:solidFill>
                <a:srgbClr val="000000"/>
              </a:solidFill>
              <a:latin typeface="Calibri"/>
              <a:ea typeface="Calibri"/>
              <a:cs typeface="Calibri"/>
            </a:rPr>
            <a:t>1. Piim
</a:t>
          </a:r>
          <a:r>
            <a:rPr lang="en-US" cap="none" sz="1100" b="0" i="0" u="none" baseline="0">
              <a:solidFill>
                <a:srgbClr val="000000"/>
              </a:solidFill>
              <a:latin typeface="Calibri"/>
              <a:ea typeface="Calibri"/>
              <a:cs typeface="Calibri"/>
            </a:rPr>
            <a:t>Arvesse võetakse kogu aasta jooksul toodetud piim, nii realiseerimiseks, vasikatele jootmiseks kui ka oma pere tarbeks.  Hind vastavalt realiseerimishinnale.
</a:t>
          </a:r>
          <a:r>
            <a:rPr lang="en-US" cap="none" sz="1100" b="0" i="0" u="none" baseline="0">
              <a:solidFill>
                <a:srgbClr val="000000"/>
              </a:solidFill>
              <a:latin typeface="Calibri"/>
              <a:ea typeface="Calibri"/>
              <a:cs typeface="Calibri"/>
            </a:rPr>
            <a:t>2. Loomade realiseerimine
</a:t>
          </a:r>
          <a:r>
            <a:rPr lang="en-US" cap="none" sz="1100" b="0" i="0" u="none" baseline="0">
              <a:solidFill>
                <a:srgbClr val="000000"/>
              </a:solidFill>
              <a:latin typeface="Calibri"/>
              <a:ea typeface="Calibri"/>
              <a:cs typeface="Calibri"/>
            </a:rPr>
            <a:t>Aluseks karja taastootmisskeemi põhjal arvutatud koefitsiendid, mis näitavad, kui palju lehmvasikatest tuleks prakeerida, milline osa jätta karja täienduseks ja realiseerimiseks (vt tööleht "</a:t>
          </a:r>
          <a:r>
            <a:rPr lang="en-US" cap="none" sz="1100" b="0" i="1" u="none" baseline="0">
              <a:solidFill>
                <a:srgbClr val="000000"/>
              </a:solidFill>
              <a:latin typeface="Calibri"/>
              <a:ea typeface="Calibri"/>
              <a:cs typeface="Calibri"/>
            </a:rPr>
            <a:t>Taastootmisskeem"</a:t>
          </a:r>
          <a:r>
            <a:rPr lang="en-US" cap="none" sz="1100" b="0" i="0" u="none" baseline="0">
              <a:solidFill>
                <a:srgbClr val="000000"/>
              </a:solidFill>
              <a:latin typeface="Calibri"/>
              <a:ea typeface="Calibri"/>
              <a:cs typeface="Calibri"/>
            </a:rPr>
            <a:t>). Hinnad planeerida vastavalt realiseerimise otstarbest ja kehtivatest turuhindadest.
</a:t>
          </a:r>
          <a:r>
            <a:rPr lang="en-US" cap="none" sz="1100" b="0" i="0" u="none" baseline="0">
              <a:solidFill>
                <a:srgbClr val="000000"/>
              </a:solidFill>
              <a:latin typeface="Calibri"/>
              <a:ea typeface="Calibri"/>
              <a:cs typeface="Calibri"/>
            </a:rPr>
            <a:t>3. Sõnnik
</a:t>
          </a:r>
          <a:r>
            <a:rPr lang="en-US" cap="none" sz="1100" b="0" i="0" u="none" baseline="0">
              <a:solidFill>
                <a:srgbClr val="000000"/>
              </a:solidFill>
              <a:latin typeface="Calibri"/>
              <a:ea typeface="Calibri"/>
              <a:cs typeface="Calibri"/>
            </a:rPr>
            <a:t>Sõnniku</a:t>
          </a:r>
          <a:r>
            <a:rPr lang="en-US" cap="none" sz="1100" b="0" i="0" u="none" baseline="0">
              <a:solidFill>
                <a:srgbClr val="000000"/>
              </a:solidFill>
              <a:latin typeface="Calibri"/>
              <a:ea typeface="Calibri"/>
              <a:cs typeface="Calibri"/>
            </a:rPr>
            <a:t> hind arvutatakse vastavalt põhitoitainete (NPK) sisaldusele sõnnikus (vastavalt analüüsile) lähtudes arvestuslikust toimaine hinnast mineraalväetises.  Võib kasutada koefitsienti vastavalt  sõnniku kasutamisele tootmises (väetisena) ja võimalusele seda realiseerida.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MUUTUVKULUD
</a:t>
          </a:r>
          <a:r>
            <a:rPr lang="en-US" cap="none" sz="1100" b="0" i="0" u="none" baseline="0">
              <a:solidFill>
                <a:srgbClr val="000000"/>
              </a:solidFill>
              <a:latin typeface="Calibri"/>
              <a:ea typeface="Calibri"/>
              <a:cs typeface="Calibri"/>
            </a:rPr>
            <a:t>Kõige suurema osa muutuvkuludest moodustavad söödakulud. Lisaks lüpsilehma söödavajadusele tuleb kindlaks määrata ka see, kui palju on karjas keskmiselt vasikaid ja mullikaid ühe lüpsilehma kohta ning milline on nende söödavajadus. 
</a:t>
          </a:r>
          <a:r>
            <a:rPr lang="en-US" cap="none" sz="1100" b="0" i="0" u="none" baseline="0">
              <a:solidFill>
                <a:srgbClr val="000000"/>
              </a:solidFill>
              <a:latin typeface="Calibri"/>
              <a:ea typeface="Calibri"/>
              <a:cs typeface="Calibri"/>
            </a:rPr>
            <a:t>Kuna loomale on eelkõige vaja söödast omastatavat energiat, siis on otstarbekas loomade söödatarvet arvestada energiaühikutes (MJ). Lüpsikarja söödabilanss peab alati olema positiivne, soovitavalt väikese varuga ning söödavajadus kaetud karja tootmispotentsiaalile vastava söödaga.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Loomad vajavad küllaldaselt kvaliteetset karjamaarohtu suvel, see on ka kõige odavam ja kättesaadavam sööt. Ülejäänud osa lüpsikarja söödavajadusest rohusöötade osas tuleb katta silo ja heinaga. Lisaks rohusöötadele vajab lüpsikari ka jõusööta. Kui jõusöödana kasutatakse omatoodetud teravilja, tuleb see arvesse võtta turuhinnaga.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Sageli ei kata omatoodetud söödad täielikult loomade proteiinivajadust. Olenevalt rohusöötade kvaliteedist ning laktatsiooni staadiumist, vajavad lehmad 15…17% proteiinisisaldusega jõusööta. Kuna odras on ainult 11% proteiini, siis õige taseme saavutamiseks tuleks anda jõusööta, milles on 70% otra ja 30% rapsikooki või mõnda muud proteiinsööta. Suvel, hea kvaliteediga karjamaarohu olemasolu korral, võib jõusöödas olla vähem proteiini (11…12%).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a:t>
          </a:r>
          <a:r>
            <a:rPr lang="en-US" cap="none" sz="1100" b="0" i="0" u="none" baseline="0">
              <a:solidFill>
                <a:srgbClr val="000000"/>
              </a:solidFill>
              <a:latin typeface="Calibri"/>
              <a:ea typeface="Calibri"/>
              <a:cs typeface="Calibri"/>
            </a:rPr>
            <a:t>ööda arvestuslikku kulu võiks korrigeerida 10…20%, kuna enamasti kulub jõusööta rohkem kui teoreetiliselt vaja 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Kõrgema piimatoodangu taseme juures tuleb hakata juurde lisama lisasöötasid (energiasöödad, rasvad, pärmid), et tagada loomale kõik vajalik piima tootmiseks ja looma tervise korras hoidmiseks.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Vasikatele antakse piima, peale selle saavad lehmvasikad ka täispiimaasendajat. Kui täispiimaasendajat ei kasutata, on piima kogus söödakulus vastavalt suurem. Vasikatele joodetud piim arvestatakse kuluks piima realiseerimishinnaga.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Muutuvkulude alla arvestatakse veel mineraalsööda, allapanu, jõudluskontrolli, seemenduse, ravimite ja veterinaarteenuste kulud ning muud kulud mida saab otseselt lehmale arvestada.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xdr:row>
      <xdr:rowOff>133350</xdr:rowOff>
    </xdr:from>
    <xdr:to>
      <xdr:col>7</xdr:col>
      <xdr:colOff>981075</xdr:colOff>
      <xdr:row>47</xdr:row>
      <xdr:rowOff>47625</xdr:rowOff>
    </xdr:to>
    <xdr:sp>
      <xdr:nvSpPr>
        <xdr:cNvPr id="1" name="TextBox 1"/>
        <xdr:cNvSpPr txBox="1">
          <a:spLocks noChangeArrowheads="1"/>
        </xdr:cNvSpPr>
      </xdr:nvSpPr>
      <xdr:spPr>
        <a:xfrm>
          <a:off x="28575" y="4676775"/>
          <a:ext cx="7248525" cy="4610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Loomade realiseerimisest planeeritava sissetuleku arvestamisel on aluseks karja taastootmisskeemi põhjal arvutatud koefitsiendid, mis näitavad, kui palju lehmvasikatest tuleks prakeerida, milline osa jätta karja täienduseks ja realiseerimiseks.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Näite</a:t>
          </a:r>
          <a:r>
            <a:rPr lang="en-US" cap="none" sz="1100" b="0" i="0" u="none" baseline="0">
              <a:solidFill>
                <a:srgbClr val="000000"/>
              </a:solidFill>
              <a:latin typeface="Calibri"/>
              <a:ea typeface="Calibri"/>
              <a:cs typeface="Calibri"/>
            </a:rPr>
            <a:t>s toodud koefitsientide arvutus:
</a:t>
          </a:r>
          <a:r>
            <a:rPr lang="en-US" cap="none" sz="1100" b="0" i="0" u="none" baseline="0">
              <a:solidFill>
                <a:srgbClr val="000000"/>
              </a:solidFill>
              <a:latin typeface="Calibri"/>
              <a:ea typeface="Calibri"/>
              <a:cs typeface="Calibri"/>
            </a:rPr>
            <a:t>K</a:t>
          </a:r>
          <a:r>
            <a:rPr lang="en-US" cap="none" sz="1100" b="0" i="0" u="none" baseline="0">
              <a:solidFill>
                <a:srgbClr val="000000"/>
              </a:solidFill>
              <a:latin typeface="Calibri"/>
              <a:ea typeface="Calibri"/>
              <a:cs typeface="Calibri"/>
            </a:rPr>
            <a:t>arja suurus on 100 lehma ja igal aastal vahetatakse välja 25 lehma</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seega </a:t>
          </a:r>
          <a:r>
            <a:rPr lang="en-US" cap="none" sz="1100" b="0" i="0" u="none" baseline="0">
              <a:solidFill>
                <a:srgbClr val="000000"/>
              </a:solidFill>
              <a:latin typeface="Calibri"/>
              <a:ea typeface="Calibri"/>
              <a:cs typeface="Calibri"/>
            </a:rPr>
            <a:t>kari vahetub 4 aasta jooksul. Arvestada tuleb kindlasti ka loomade haigestumise ja hukkumisega</a:t>
          </a:r>
          <a:r>
            <a:rPr lang="en-US" cap="none" sz="1100" b="0" i="0" u="none" baseline="0">
              <a:solidFill>
                <a:srgbClr val="000000"/>
              </a:solidFill>
              <a:latin typeface="Calibri"/>
              <a:ea typeface="Calibri"/>
              <a:cs typeface="Calibri"/>
            </a:rPr>
            <a:t> (2), järelikult praaklehmadena realiseeritakse 23 lehma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100 lüpsilehma kohta võib planeerida 100 vasikat aastas, sest ligikaudu pooled prakeeritud lehmadest poegivad enne karjast väljaviimist. Eeldades, et 8% vasikatest hukkub, jääb järele 92 vasikat (arvestuslikult 46 pull- ja 46 lehmvasikat). Kui lehmvasikatest hukkub </a:t>
          </a:r>
          <a:r>
            <a:rPr lang="en-US" cap="none" sz="1100" b="0" i="0" u="none" baseline="0">
              <a:solidFill>
                <a:srgbClr val="000000"/>
              </a:solidFill>
              <a:latin typeface="Calibri"/>
              <a:ea typeface="Calibri"/>
              <a:cs typeface="Calibri"/>
            </a:rPr>
            <a:t>näiteks </a:t>
          </a:r>
          <a:r>
            <a:rPr lang="en-US" cap="none" sz="1100" b="0" i="0" u="none" baseline="0">
              <a:solidFill>
                <a:srgbClr val="000000"/>
              </a:solidFill>
              <a:latin typeface="Calibri"/>
              <a:ea typeface="Calibri"/>
              <a:cs typeface="Calibri"/>
            </a:rPr>
            <a:t>1 ja prakeeritakse 12, jääb järele 3</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 seemendusele minevat mullikat, kellest 25 tuleb jätta karja täienduseks ja 8 võib realiseerida kas tiinete mullikatena või lihaloomadena.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Seega on 100 lehma kohta võimalik realiseerida 23 praaklehma, 46 pullvasikat, 12 lehmvasikat ja 8 tiinet lehmmullikat. Tähtis on arvesse võtta, kas loomad realiseeritakse elusloomana tõuaretuse eesmärgil või lihaks, sest müügihind on erinev. Vastavalt taastootmisskeemile kujunevad selles karjas järgmised koefitsiendid, mis näitavad realiseerimisele minevate vasikate, mullikate ja praaklehmade arvu keskmiselt ühe lehma kohta aastas: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pullvasikad realiseerimiseks     46 : 100 = 0,46
</a:t>
          </a:r>
          <a:r>
            <a:rPr lang="en-US" cap="none" sz="1100" b="0" i="0" u="none" baseline="0">
              <a:solidFill>
                <a:srgbClr val="000000"/>
              </a:solidFill>
              <a:latin typeface="Calibri"/>
              <a:ea typeface="Calibri"/>
              <a:cs typeface="Calibri"/>
            </a:rPr>
            <a:t>lehmvasikad realiseerimiseks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12 : 100 = 0,12
</a:t>
          </a:r>
          <a:r>
            <a:rPr lang="en-US" cap="none" sz="1100" b="0" i="0" u="none" baseline="0">
              <a:solidFill>
                <a:srgbClr val="000000"/>
              </a:solidFill>
              <a:latin typeface="Calibri"/>
              <a:ea typeface="Calibri"/>
              <a:cs typeface="Calibri"/>
            </a:rPr>
            <a:t>lehmmullikad realiseerimiseks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8 : 100 = 0,08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Selleks, et lehmmullikas toodangut andma hakkaks, läheb aega kuni 2,5 aastat, mistõttu suureneb ka realiseeritavate lehmmullikate koefitsient (0,08+0,08+0,04=0,2). Lisades siia juurde veel ka realiseeritavad pull- ja lehmvasikad, kuulub arvestuslikult ühe lehma juurde 0,78 noorlooma (0,46+0,12+0,2=0,78).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showGridLines="0" showZeros="0" tabSelected="1" zoomScalePageLayoutView="0" workbookViewId="0" topLeftCell="A1">
      <selection activeCell="O9" sqref="O9"/>
    </sheetView>
  </sheetViews>
  <sheetFormatPr defaultColWidth="9.140625" defaultRowHeight="12.75"/>
  <sheetData/>
  <sheetProtection sheet="1"/>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P39" sqref="P39"/>
    </sheetView>
  </sheetViews>
  <sheetFormatPr defaultColWidth="9.140625" defaultRowHeight="12.75"/>
  <sheetData/>
  <sheetProtection sheet="1"/>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H18"/>
  <sheetViews>
    <sheetView showGridLines="0" showZeros="0" zoomScalePageLayoutView="0" workbookViewId="0" topLeftCell="A1">
      <selection activeCell="J21" sqref="J21"/>
    </sheetView>
  </sheetViews>
  <sheetFormatPr defaultColWidth="9.140625" defaultRowHeight="12.75"/>
  <cols>
    <col min="1" max="1" width="25.421875" style="80" customWidth="1"/>
    <col min="2" max="2" width="9.140625" style="80" customWidth="1"/>
    <col min="3" max="4" width="10.57421875" style="80" customWidth="1"/>
    <col min="5" max="5" width="12.57421875" style="80" customWidth="1"/>
    <col min="6" max="6" width="10.57421875" style="80" customWidth="1"/>
    <col min="7" max="7" width="15.57421875" style="80" customWidth="1"/>
    <col min="8" max="8" width="14.7109375" style="80" customWidth="1"/>
    <col min="9" max="16384" width="9.140625" style="80" customWidth="1"/>
  </cols>
  <sheetData>
    <row r="1" spans="1:8" ht="18" customHeight="1">
      <c r="A1" s="81"/>
      <c r="B1" s="82"/>
      <c r="C1" s="252" t="s">
        <v>34</v>
      </c>
      <c r="D1" s="254"/>
      <c r="E1" s="254"/>
      <c r="F1" s="254"/>
      <c r="G1" s="252" t="s">
        <v>33</v>
      </c>
      <c r="H1" s="253"/>
    </row>
    <row r="2" spans="1:8" ht="53.25" customHeight="1">
      <c r="A2" s="83"/>
      <c r="B2" s="84"/>
      <c r="C2" s="85" t="s">
        <v>29</v>
      </c>
      <c r="D2" s="86" t="s">
        <v>30</v>
      </c>
      <c r="E2" s="86" t="s">
        <v>20</v>
      </c>
      <c r="F2" s="87" t="s">
        <v>21</v>
      </c>
      <c r="G2" s="88"/>
      <c r="H2" s="89" t="s">
        <v>31</v>
      </c>
    </row>
    <row r="3" spans="1:8" ht="15">
      <c r="A3" s="11" t="s">
        <v>91</v>
      </c>
      <c r="B3" s="245">
        <v>100</v>
      </c>
      <c r="C3" s="90"/>
      <c r="D3" s="90"/>
      <c r="E3" s="90"/>
      <c r="F3" s="91"/>
      <c r="G3" s="92"/>
      <c r="H3" s="93"/>
    </row>
    <row r="4" spans="1:8" ht="15">
      <c r="A4" s="83" t="s">
        <v>22</v>
      </c>
      <c r="B4" s="94">
        <f>100/B6/100</f>
        <v>0.25</v>
      </c>
      <c r="C4" s="95">
        <f>B3*B5</f>
        <v>2</v>
      </c>
      <c r="D4" s="95">
        <f>B3*B4</f>
        <v>25</v>
      </c>
      <c r="E4" s="96"/>
      <c r="F4" s="97">
        <f>D4-C4</f>
        <v>23</v>
      </c>
      <c r="G4" s="98" t="s">
        <v>32</v>
      </c>
      <c r="H4" s="99">
        <f>F4/B3</f>
        <v>0.23</v>
      </c>
    </row>
    <row r="5" spans="1:8" ht="15">
      <c r="A5" s="83" t="s">
        <v>37</v>
      </c>
      <c r="B5" s="246">
        <v>0.02</v>
      </c>
      <c r="C5" s="100"/>
      <c r="D5" s="100"/>
      <c r="E5" s="96"/>
      <c r="F5" s="101"/>
      <c r="G5" s="98"/>
      <c r="H5" s="102"/>
    </row>
    <row r="6" spans="1:8" ht="15">
      <c r="A6" s="103" t="s">
        <v>23</v>
      </c>
      <c r="B6" s="247">
        <v>4</v>
      </c>
      <c r="C6" s="104"/>
      <c r="D6" s="104"/>
      <c r="E6" s="104"/>
      <c r="F6" s="105"/>
      <c r="G6" s="106"/>
      <c r="H6" s="107"/>
    </row>
    <row r="7" spans="1:8" ht="15">
      <c r="A7" s="83" t="s">
        <v>24</v>
      </c>
      <c r="B7" s="101">
        <f>B3</f>
        <v>100</v>
      </c>
      <c r="C7" s="96"/>
      <c r="D7" s="96"/>
      <c r="E7" s="96"/>
      <c r="F7" s="101"/>
      <c r="G7" s="98"/>
      <c r="H7" s="102"/>
    </row>
    <row r="8" spans="1:8" ht="15">
      <c r="A8" s="83" t="s">
        <v>42</v>
      </c>
      <c r="B8" s="108">
        <f>B7/2</f>
        <v>50</v>
      </c>
      <c r="C8" s="111">
        <f>B8*B10</f>
        <v>4</v>
      </c>
      <c r="D8" s="109"/>
      <c r="E8" s="112">
        <f>B8-C8</f>
        <v>46</v>
      </c>
      <c r="F8" s="101"/>
      <c r="G8" s="98"/>
      <c r="H8" s="102"/>
    </row>
    <row r="9" spans="1:8" ht="15">
      <c r="A9" s="83" t="s">
        <v>43</v>
      </c>
      <c r="B9" s="108">
        <f>B7/2</f>
        <v>50</v>
      </c>
      <c r="C9" s="111">
        <f>B9*B10</f>
        <v>4</v>
      </c>
      <c r="D9" s="109"/>
      <c r="E9" s="96"/>
      <c r="F9" s="97">
        <f>B9-C9-D9</f>
        <v>46</v>
      </c>
      <c r="G9" s="98" t="s">
        <v>35</v>
      </c>
      <c r="H9" s="110">
        <f>F9/B3</f>
        <v>0.46</v>
      </c>
    </row>
    <row r="10" spans="1:8" ht="15">
      <c r="A10" s="103" t="s">
        <v>44</v>
      </c>
      <c r="B10" s="248">
        <v>0.08</v>
      </c>
      <c r="C10" s="130"/>
      <c r="D10" s="130"/>
      <c r="E10" s="104"/>
      <c r="F10" s="105"/>
      <c r="G10" s="106"/>
      <c r="H10" s="107"/>
    </row>
    <row r="11" spans="1:8" ht="15">
      <c r="A11" s="83" t="s">
        <v>26</v>
      </c>
      <c r="B11" s="101"/>
      <c r="C11" s="96"/>
      <c r="D11" s="96"/>
      <c r="E11" s="96"/>
      <c r="F11" s="101"/>
      <c r="G11" s="98"/>
      <c r="H11" s="102"/>
    </row>
    <row r="12" spans="1:8" ht="15">
      <c r="A12" s="83" t="s">
        <v>25</v>
      </c>
      <c r="B12" s="101">
        <f>E8</f>
        <v>46</v>
      </c>
      <c r="C12" s="111">
        <f>B12*B14</f>
        <v>0.92</v>
      </c>
      <c r="D12" s="111">
        <f>B13*B12</f>
        <v>11.5</v>
      </c>
      <c r="E12" s="112">
        <f>B12-C12-D12</f>
        <v>33.58</v>
      </c>
      <c r="F12" s="113">
        <f>D12</f>
        <v>11.5</v>
      </c>
      <c r="G12" s="114" t="s">
        <v>36</v>
      </c>
      <c r="H12" s="99">
        <f>F12/B3</f>
        <v>0.115</v>
      </c>
    </row>
    <row r="13" spans="1:8" ht="15">
      <c r="A13" s="83" t="s">
        <v>40</v>
      </c>
      <c r="B13" s="249">
        <v>0.25</v>
      </c>
      <c r="C13" s="109"/>
      <c r="D13" s="96"/>
      <c r="E13" s="96"/>
      <c r="F13" s="101"/>
      <c r="G13" s="98"/>
      <c r="H13" s="102"/>
    </row>
    <row r="14" spans="1:8" ht="15">
      <c r="A14" s="103" t="s">
        <v>41</v>
      </c>
      <c r="B14" s="248">
        <v>0.02</v>
      </c>
      <c r="C14" s="104"/>
      <c r="D14" s="104"/>
      <c r="E14" s="115"/>
      <c r="F14" s="116"/>
      <c r="G14" s="117"/>
      <c r="H14" s="107"/>
    </row>
    <row r="15" spans="1:8" ht="15">
      <c r="A15" s="83" t="s">
        <v>27</v>
      </c>
      <c r="B15" s="101"/>
      <c r="C15" s="118"/>
      <c r="D15" s="118"/>
      <c r="E15" s="96"/>
      <c r="F15" s="101"/>
      <c r="G15" s="98"/>
      <c r="H15" s="102"/>
    </row>
    <row r="16" spans="1:8" ht="15">
      <c r="A16" s="103" t="s">
        <v>39</v>
      </c>
      <c r="B16" s="119">
        <f>E12</f>
        <v>33.58</v>
      </c>
      <c r="C16" s="120"/>
      <c r="D16" s="104"/>
      <c r="E16" s="104"/>
      <c r="F16" s="121">
        <f>B16*B13</f>
        <v>8.395</v>
      </c>
      <c r="G16" s="106" t="s">
        <v>38</v>
      </c>
      <c r="H16" s="122">
        <f>F16/B3</f>
        <v>0.08395</v>
      </c>
    </row>
    <row r="17" spans="1:8" ht="15.75" thickBot="1">
      <c r="A17" s="123" t="s">
        <v>28</v>
      </c>
      <c r="B17" s="128">
        <f>B16-F16</f>
        <v>25.185</v>
      </c>
      <c r="C17" s="125"/>
      <c r="D17" s="125"/>
      <c r="E17" s="129">
        <f>B17</f>
        <v>25.185</v>
      </c>
      <c r="F17" s="124"/>
      <c r="G17" s="126"/>
      <c r="H17" s="127"/>
    </row>
    <row r="18" spans="7:8" ht="60.75" thickBot="1">
      <c r="G18" s="145" t="s">
        <v>92</v>
      </c>
      <c r="H18" s="146">
        <f>(H16+H16+H16/2+H9+H12)</f>
        <v>0.784875</v>
      </c>
    </row>
  </sheetData>
  <sheetProtection sheet="1"/>
  <mergeCells count="2">
    <mergeCell ref="G1:H1"/>
    <mergeCell ref="C1:F1"/>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O58"/>
  <sheetViews>
    <sheetView showGridLines="0" showZeros="0" zoomScalePageLayoutView="0" workbookViewId="0" topLeftCell="A4">
      <selection activeCell="L36" sqref="L36"/>
    </sheetView>
  </sheetViews>
  <sheetFormatPr defaultColWidth="9.140625" defaultRowHeight="12.75"/>
  <cols>
    <col min="1" max="1" width="27.7109375" style="0" customWidth="1"/>
    <col min="2" max="2" width="9.7109375" style="0" customWidth="1"/>
    <col min="3" max="3" width="8.8515625" style="0" customWidth="1"/>
    <col min="4" max="6" width="9.8515625" style="0" customWidth="1"/>
    <col min="7" max="7" width="9.00390625" style="0" customWidth="1"/>
    <col min="8" max="8" width="10.00390625" style="0" customWidth="1"/>
    <col min="9" max="9" width="10.00390625" style="160" customWidth="1"/>
    <col min="10" max="10" width="12.421875" style="160" customWidth="1"/>
    <col min="11" max="12" width="10.00390625" style="160" customWidth="1"/>
    <col min="13" max="13" width="9.140625" style="160" customWidth="1"/>
    <col min="14" max="14" width="32.140625" style="0" bestFit="1" customWidth="1"/>
  </cols>
  <sheetData>
    <row r="1" spans="1:13" s="1" customFormat="1" ht="12.75">
      <c r="A1" s="48" t="s">
        <v>60</v>
      </c>
      <c r="B1" s="250">
        <v>5000</v>
      </c>
      <c r="C1" s="48" t="s">
        <v>1</v>
      </c>
      <c r="I1" s="48"/>
      <c r="J1" s="48"/>
      <c r="K1" s="48"/>
      <c r="L1" s="48"/>
      <c r="M1" s="48"/>
    </row>
    <row r="2" spans="1:13" s="1" customFormat="1" ht="12.75">
      <c r="A2" s="48" t="s">
        <v>9</v>
      </c>
      <c r="B2" s="251">
        <v>600</v>
      </c>
      <c r="C2" s="48" t="s">
        <v>1</v>
      </c>
      <c r="I2" s="48"/>
      <c r="J2" s="48"/>
      <c r="K2" s="48"/>
      <c r="L2" s="48"/>
      <c r="M2" s="48"/>
    </row>
    <row r="3" ht="13.5" thickBot="1"/>
    <row r="4" spans="1:13" s="47" customFormat="1" ht="33" customHeight="1">
      <c r="A4" s="64" t="s">
        <v>0</v>
      </c>
      <c r="B4" s="261">
        <v>2011</v>
      </c>
      <c r="C4" s="262"/>
      <c r="D4" s="262"/>
      <c r="E4" s="262"/>
      <c r="F4" s="262"/>
      <c r="G4" s="262"/>
      <c r="H4" s="263"/>
      <c r="I4" s="255" t="s">
        <v>103</v>
      </c>
      <c r="J4" s="256"/>
      <c r="K4" s="256"/>
      <c r="L4" s="257"/>
      <c r="M4" s="161"/>
    </row>
    <row r="5" spans="1:12" ht="12.75" customHeight="1">
      <c r="A5" s="133" t="s">
        <v>2</v>
      </c>
      <c r="B5" s="266" t="s">
        <v>90</v>
      </c>
      <c r="C5" s="264" t="s">
        <v>93</v>
      </c>
      <c r="D5" s="3"/>
      <c r="E5" s="3"/>
      <c r="F5" s="3"/>
      <c r="G5" s="3"/>
      <c r="H5" s="12"/>
      <c r="I5" s="165"/>
      <c r="J5" s="258" t="s">
        <v>93</v>
      </c>
      <c r="K5" s="165"/>
      <c r="L5" s="166"/>
    </row>
    <row r="6" spans="1:12" ht="12.75">
      <c r="A6" s="17"/>
      <c r="B6" s="267"/>
      <c r="C6" s="265"/>
      <c r="D6" s="36" t="s">
        <v>50</v>
      </c>
      <c r="E6" s="7"/>
      <c r="F6" s="7"/>
      <c r="G6" s="7"/>
      <c r="H6" s="134" t="s">
        <v>94</v>
      </c>
      <c r="I6" s="167" t="s">
        <v>31</v>
      </c>
      <c r="J6" s="259"/>
      <c r="K6" s="168" t="s">
        <v>50</v>
      </c>
      <c r="L6" s="169" t="s">
        <v>94</v>
      </c>
    </row>
    <row r="7" spans="1:12" ht="15" customHeight="1">
      <c r="A7" s="14" t="s">
        <v>45</v>
      </c>
      <c r="B7" s="4"/>
      <c r="C7" s="196"/>
      <c r="D7" s="38">
        <f>B1</f>
        <v>5000</v>
      </c>
      <c r="E7" s="5"/>
      <c r="F7" s="5"/>
      <c r="G7" s="5"/>
      <c r="H7" s="149">
        <f>D7*C7</f>
        <v>0</v>
      </c>
      <c r="I7" s="170"/>
      <c r="J7" s="171">
        <v>0.322</v>
      </c>
      <c r="K7" s="172">
        <v>5000</v>
      </c>
      <c r="L7" s="173">
        <f>J7*K7</f>
        <v>1610</v>
      </c>
    </row>
    <row r="8" spans="1:12" ht="15" customHeight="1">
      <c r="A8" s="14" t="s">
        <v>46</v>
      </c>
      <c r="B8" s="37">
        <f>Taastootmisskeem!H16</f>
        <v>0.08395</v>
      </c>
      <c r="C8" s="197"/>
      <c r="D8" s="9"/>
      <c r="E8" s="5"/>
      <c r="F8" s="5"/>
      <c r="G8" s="5"/>
      <c r="H8" s="149">
        <f>B8*C8</f>
        <v>0</v>
      </c>
      <c r="I8" s="174">
        <f>B8</f>
        <v>0.08395</v>
      </c>
      <c r="J8" s="175">
        <v>1250</v>
      </c>
      <c r="K8" s="170"/>
      <c r="L8" s="176">
        <f>I8*J8</f>
        <v>104.9375</v>
      </c>
    </row>
    <row r="9" spans="1:12" ht="15" customHeight="1">
      <c r="A9" s="14" t="s">
        <v>102</v>
      </c>
      <c r="B9" s="37">
        <f>Taastootmisskeem!H4</f>
        <v>0.23</v>
      </c>
      <c r="C9" s="198"/>
      <c r="D9" s="159">
        <f>B2</f>
        <v>600</v>
      </c>
      <c r="E9" s="5"/>
      <c r="F9" s="5"/>
      <c r="G9" s="5"/>
      <c r="H9" s="149">
        <f>B9*C9*D9</f>
        <v>0</v>
      </c>
      <c r="I9" s="174">
        <f>B9</f>
        <v>0.23</v>
      </c>
      <c r="J9" s="174">
        <v>0.7</v>
      </c>
      <c r="K9" s="175">
        <v>600</v>
      </c>
      <c r="L9" s="176">
        <f>I9*J9*K9</f>
        <v>96.60000000000001</v>
      </c>
    </row>
    <row r="10" spans="1:12" ht="15" customHeight="1">
      <c r="A10" s="14" t="s">
        <v>47</v>
      </c>
      <c r="B10" s="37">
        <f>Taastootmisskeem!H9</f>
        <v>0.46</v>
      </c>
      <c r="C10" s="197"/>
      <c r="D10" s="5"/>
      <c r="E10" s="5"/>
      <c r="F10" s="5"/>
      <c r="G10" s="5"/>
      <c r="H10" s="149">
        <f>B10*C10</f>
        <v>0</v>
      </c>
      <c r="I10" s="170">
        <v>0.46</v>
      </c>
      <c r="J10" s="175">
        <v>130</v>
      </c>
      <c r="K10" s="170"/>
      <c r="L10" s="176">
        <f>I10*J10</f>
        <v>59.800000000000004</v>
      </c>
    </row>
    <row r="11" spans="1:12" ht="15" customHeight="1">
      <c r="A11" s="14" t="s">
        <v>48</v>
      </c>
      <c r="B11" s="37">
        <f>Taastootmisskeem!H12</f>
        <v>0.115</v>
      </c>
      <c r="C11" s="197"/>
      <c r="D11" s="5"/>
      <c r="E11" s="5"/>
      <c r="F11" s="5"/>
      <c r="G11" s="5"/>
      <c r="H11" s="149">
        <f>B11*C11</f>
        <v>0</v>
      </c>
      <c r="I11" s="174">
        <f>B11</f>
        <v>0.115</v>
      </c>
      <c r="J11" s="175">
        <v>140</v>
      </c>
      <c r="K11" s="170"/>
      <c r="L11" s="176">
        <f>I11*J11</f>
        <v>16.1</v>
      </c>
    </row>
    <row r="12" spans="1:12" ht="15" customHeight="1">
      <c r="A12" s="14" t="s">
        <v>49</v>
      </c>
      <c r="B12" s="199"/>
      <c r="C12" s="196"/>
      <c r="D12" s="196"/>
      <c r="E12" s="5"/>
      <c r="F12" s="5"/>
      <c r="G12" s="5"/>
      <c r="H12" s="149">
        <f>D12*C12*B12</f>
        <v>0</v>
      </c>
      <c r="I12" s="170">
        <v>0.5</v>
      </c>
      <c r="J12" s="175">
        <v>6</v>
      </c>
      <c r="K12" s="170">
        <v>15</v>
      </c>
      <c r="L12" s="176">
        <f>J12*K12*I12</f>
        <v>45</v>
      </c>
    </row>
    <row r="13" spans="1:12" ht="15" customHeight="1">
      <c r="A13" s="200"/>
      <c r="B13" s="4"/>
      <c r="C13" s="5"/>
      <c r="D13" s="5"/>
      <c r="E13" s="5"/>
      <c r="F13" s="5"/>
      <c r="G13" s="5"/>
      <c r="H13" s="201"/>
      <c r="I13" s="170"/>
      <c r="J13" s="170"/>
      <c r="K13" s="170"/>
      <c r="L13" s="177"/>
    </row>
    <row r="14" spans="1:12" ht="15" customHeight="1">
      <c r="A14" s="200"/>
      <c r="B14" s="4"/>
      <c r="C14" s="5"/>
      <c r="D14" s="5"/>
      <c r="E14" s="5"/>
      <c r="F14" s="5"/>
      <c r="G14" s="5"/>
      <c r="H14" s="201"/>
      <c r="I14" s="170"/>
      <c r="J14" s="170"/>
      <c r="K14" s="170"/>
      <c r="L14" s="177"/>
    </row>
    <row r="15" spans="1:12" ht="15" customHeight="1">
      <c r="A15" s="200"/>
      <c r="B15" s="4"/>
      <c r="C15" s="5"/>
      <c r="D15" s="5"/>
      <c r="E15" s="5"/>
      <c r="F15" s="5"/>
      <c r="G15" s="5"/>
      <c r="H15" s="201"/>
      <c r="I15" s="170"/>
      <c r="J15" s="170"/>
      <c r="K15" s="170"/>
      <c r="L15" s="177"/>
    </row>
    <row r="16" spans="1:12" ht="12.75">
      <c r="A16" s="68" t="s">
        <v>61</v>
      </c>
      <c r="B16" s="28"/>
      <c r="C16" s="22"/>
      <c r="D16" s="22"/>
      <c r="E16" s="22"/>
      <c r="F16" s="22"/>
      <c r="G16" s="22"/>
      <c r="H16" s="150">
        <f>SUM(H7:H15)</f>
        <v>0</v>
      </c>
      <c r="I16" s="178"/>
      <c r="J16" s="178"/>
      <c r="K16" s="178"/>
      <c r="L16" s="179">
        <f>SUM(L7:L15)</f>
        <v>1932.4374999999998</v>
      </c>
    </row>
    <row r="17" spans="1:12" ht="12.75">
      <c r="A17" s="14"/>
      <c r="B17" s="4"/>
      <c r="C17" s="5"/>
      <c r="D17" s="5"/>
      <c r="E17" s="5"/>
      <c r="F17" s="5"/>
      <c r="G17" s="5"/>
      <c r="H17" s="15"/>
      <c r="I17" s="170"/>
      <c r="J17" s="170"/>
      <c r="K17" s="170"/>
      <c r="L17" s="180"/>
    </row>
    <row r="18" spans="1:12" ht="12.75">
      <c r="A18" s="133" t="s">
        <v>4</v>
      </c>
      <c r="B18" s="8"/>
      <c r="C18" s="264" t="s">
        <v>51</v>
      </c>
      <c r="D18" s="3"/>
      <c r="E18" s="3"/>
      <c r="F18" s="3"/>
      <c r="G18" s="264" t="s">
        <v>96</v>
      </c>
      <c r="H18" s="12"/>
      <c r="I18" s="165"/>
      <c r="J18" s="165"/>
      <c r="K18" s="165"/>
      <c r="L18" s="166"/>
    </row>
    <row r="19" spans="1:14" ht="17.25" customHeight="1">
      <c r="A19" s="17"/>
      <c r="B19" s="39" t="s">
        <v>18</v>
      </c>
      <c r="C19" s="265"/>
      <c r="D19" s="36" t="s">
        <v>19</v>
      </c>
      <c r="E19" s="36" t="s">
        <v>3</v>
      </c>
      <c r="F19" s="36" t="s">
        <v>1</v>
      </c>
      <c r="G19" s="265"/>
      <c r="H19" s="76" t="s">
        <v>94</v>
      </c>
      <c r="I19" s="168" t="s">
        <v>3</v>
      </c>
      <c r="J19" s="168" t="s">
        <v>95</v>
      </c>
      <c r="K19" s="168" t="s">
        <v>58</v>
      </c>
      <c r="L19" s="169" t="s">
        <v>94</v>
      </c>
      <c r="N19" s="1" t="s">
        <v>87</v>
      </c>
    </row>
    <row r="20" spans="1:14" ht="15" customHeight="1">
      <c r="A20" s="14" t="s">
        <v>88</v>
      </c>
      <c r="B20" s="147">
        <f>Taastootmisskeem!H18</f>
        <v>0.784875</v>
      </c>
      <c r="C20" s="27"/>
      <c r="D20" s="25"/>
      <c r="E20" s="194"/>
      <c r="F20" s="25"/>
      <c r="G20" s="27"/>
      <c r="H20" s="135"/>
      <c r="I20" s="209">
        <v>67200</v>
      </c>
      <c r="J20" s="181"/>
      <c r="K20" s="181"/>
      <c r="L20" s="182"/>
      <c r="N20" s="1"/>
    </row>
    <row r="21" spans="1:15" ht="15">
      <c r="A21" s="14" t="s">
        <v>10</v>
      </c>
      <c r="B21" s="4"/>
      <c r="C21" s="5"/>
      <c r="D21" s="5"/>
      <c r="E21" s="5"/>
      <c r="F21" s="5"/>
      <c r="G21" s="5"/>
      <c r="H21" s="15"/>
      <c r="I21" s="170"/>
      <c r="J21" s="170"/>
      <c r="K21" s="170"/>
      <c r="L21" s="180"/>
      <c r="N21" s="57"/>
      <c r="O21" s="55" t="s">
        <v>62</v>
      </c>
    </row>
    <row r="22" spans="1:15" ht="15">
      <c r="A22" s="14" t="s">
        <v>6</v>
      </c>
      <c r="B22" s="202"/>
      <c r="C22" s="203"/>
      <c r="D22" s="197"/>
      <c r="E22" s="26">
        <f>C22*D22</f>
        <v>0</v>
      </c>
      <c r="F22" s="26">
        <f>IF(B22=0,0,D22/B22)</f>
        <v>0</v>
      </c>
      <c r="G22" s="196"/>
      <c r="H22" s="149">
        <f>G22*F22</f>
        <v>0</v>
      </c>
      <c r="I22" s="172">
        <v>26961</v>
      </c>
      <c r="J22" s="171">
        <v>0.023</v>
      </c>
      <c r="K22" s="172">
        <v>8600</v>
      </c>
      <c r="L22" s="176">
        <f>J22*K22</f>
        <v>197.79999999999998</v>
      </c>
      <c r="N22" s="54" t="s">
        <v>63</v>
      </c>
      <c r="O22" s="55" t="s">
        <v>64</v>
      </c>
    </row>
    <row r="23" spans="1:15" ht="15">
      <c r="A23" s="14" t="s">
        <v>7</v>
      </c>
      <c r="B23" s="204"/>
      <c r="C23" s="203"/>
      <c r="D23" s="197"/>
      <c r="E23" s="26">
        <f>C23*D23</f>
        <v>0</v>
      </c>
      <c r="F23" s="26">
        <f>IF(B23=0,0,D23/B23)</f>
        <v>0</v>
      </c>
      <c r="G23" s="205"/>
      <c r="H23" s="149">
        <f>G23*F23</f>
        <v>0</v>
      </c>
      <c r="I23" s="172">
        <v>4428</v>
      </c>
      <c r="J23" s="171">
        <v>0.064</v>
      </c>
      <c r="K23" s="172">
        <v>593</v>
      </c>
      <c r="L23" s="176">
        <f>J23*K23</f>
        <v>37.952</v>
      </c>
      <c r="N23" s="54" t="s">
        <v>65</v>
      </c>
      <c r="O23" s="55" t="s">
        <v>66</v>
      </c>
    </row>
    <row r="24" spans="1:15" ht="15">
      <c r="A24" s="14" t="s">
        <v>5</v>
      </c>
      <c r="B24" s="204"/>
      <c r="C24" s="203"/>
      <c r="D24" s="197"/>
      <c r="E24" s="26">
        <f>C24*D24</f>
        <v>0</v>
      </c>
      <c r="F24" s="26">
        <f>IF(B24=0,0,D24/B24)</f>
        <v>0</v>
      </c>
      <c r="G24" s="196"/>
      <c r="H24" s="149">
        <f>G24*F24</f>
        <v>0</v>
      </c>
      <c r="I24" s="172">
        <v>16023</v>
      </c>
      <c r="J24" s="171">
        <v>0.016</v>
      </c>
      <c r="K24" s="172">
        <v>7786</v>
      </c>
      <c r="L24" s="176">
        <f>J24*K24</f>
        <v>124.57600000000001</v>
      </c>
      <c r="N24" s="54" t="s">
        <v>67</v>
      </c>
      <c r="O24" s="55" t="s">
        <v>68</v>
      </c>
    </row>
    <row r="25" spans="1:15" ht="15">
      <c r="A25" s="10"/>
      <c r="B25" s="4"/>
      <c r="C25" s="5"/>
      <c r="D25" s="5"/>
      <c r="E25" s="5"/>
      <c r="F25" s="5"/>
      <c r="G25" s="5"/>
      <c r="H25" s="149"/>
      <c r="I25" s="170"/>
      <c r="J25" s="174"/>
      <c r="K25" s="170"/>
      <c r="L25" s="176"/>
      <c r="N25" s="54" t="s">
        <v>69</v>
      </c>
      <c r="O25" s="55" t="s">
        <v>68</v>
      </c>
    </row>
    <row r="26" spans="1:15" ht="15">
      <c r="A26" s="14" t="s">
        <v>11</v>
      </c>
      <c r="B26" s="4"/>
      <c r="C26" s="5"/>
      <c r="D26" s="5"/>
      <c r="E26" s="5"/>
      <c r="F26" s="5"/>
      <c r="G26" s="5"/>
      <c r="H26" s="149"/>
      <c r="I26" s="170"/>
      <c r="J26" s="174"/>
      <c r="K26" s="170"/>
      <c r="L26" s="176"/>
      <c r="N26" s="54" t="s">
        <v>70</v>
      </c>
      <c r="O26" s="55" t="s">
        <v>68</v>
      </c>
    </row>
    <row r="27" spans="1:15" ht="15">
      <c r="A27" s="200" t="s">
        <v>98</v>
      </c>
      <c r="B27" s="4"/>
      <c r="C27" s="203"/>
      <c r="D27" s="5"/>
      <c r="E27" s="26">
        <f>C27*F27</f>
        <v>0</v>
      </c>
      <c r="F27" s="197"/>
      <c r="G27" s="205"/>
      <c r="H27" s="149">
        <f>F27*G27</f>
        <v>0</v>
      </c>
      <c r="I27" s="172">
        <v>17365</v>
      </c>
      <c r="J27" s="171">
        <v>0.165</v>
      </c>
      <c r="K27" s="172">
        <v>1510</v>
      </c>
      <c r="L27" s="176">
        <f>J27*K27</f>
        <v>249.15</v>
      </c>
      <c r="N27" s="54" t="s">
        <v>71</v>
      </c>
      <c r="O27" s="55" t="s">
        <v>72</v>
      </c>
    </row>
    <row r="28" spans="1:15" ht="15">
      <c r="A28" s="200" t="s">
        <v>52</v>
      </c>
      <c r="B28" s="4"/>
      <c r="C28" s="206"/>
      <c r="D28" s="5"/>
      <c r="E28" s="26">
        <f>C28*F28</f>
        <v>0</v>
      </c>
      <c r="F28" s="196"/>
      <c r="G28" s="205"/>
      <c r="H28" s="149">
        <f aca="true" t="shared" si="0" ref="H28:H35">F28*G28</f>
        <v>0</v>
      </c>
      <c r="I28" s="172">
        <v>2560</v>
      </c>
      <c r="J28" s="171">
        <v>0.24</v>
      </c>
      <c r="K28" s="170">
        <v>200</v>
      </c>
      <c r="L28" s="176">
        <f>J28*K28</f>
        <v>48</v>
      </c>
      <c r="N28" s="54" t="s">
        <v>73</v>
      </c>
      <c r="O28" s="55" t="s">
        <v>68</v>
      </c>
    </row>
    <row r="29" spans="1:15" ht="15">
      <c r="A29" s="200"/>
      <c r="B29" s="4"/>
      <c r="C29" s="197"/>
      <c r="D29" s="5"/>
      <c r="E29" s="26">
        <f>C29*F29</f>
        <v>0</v>
      </c>
      <c r="F29" s="196"/>
      <c r="G29" s="198"/>
      <c r="H29" s="149">
        <f t="shared" si="0"/>
        <v>0</v>
      </c>
      <c r="I29" s="170"/>
      <c r="J29" s="171"/>
      <c r="K29" s="170"/>
      <c r="L29" s="176"/>
      <c r="N29" s="54" t="s">
        <v>74</v>
      </c>
      <c r="O29" s="54"/>
    </row>
    <row r="30" spans="1:15" ht="15">
      <c r="A30" s="200"/>
      <c r="B30" s="4"/>
      <c r="C30" s="197"/>
      <c r="D30" s="5"/>
      <c r="E30" s="26">
        <f>C30*F30</f>
        <v>0</v>
      </c>
      <c r="F30" s="196"/>
      <c r="G30" s="198"/>
      <c r="H30" s="149">
        <f t="shared" si="0"/>
        <v>0</v>
      </c>
      <c r="I30" s="170"/>
      <c r="J30" s="171"/>
      <c r="K30" s="170"/>
      <c r="L30" s="176"/>
      <c r="N30" s="54"/>
      <c r="O30" s="54"/>
    </row>
    <row r="31" spans="1:15" ht="15">
      <c r="A31" s="200"/>
      <c r="B31" s="4"/>
      <c r="C31" s="197"/>
      <c r="D31" s="5"/>
      <c r="E31" s="26">
        <f>C31*F31</f>
        <v>0</v>
      </c>
      <c r="F31" s="196"/>
      <c r="G31" s="198"/>
      <c r="H31" s="149">
        <f t="shared" si="0"/>
        <v>0</v>
      </c>
      <c r="I31" s="172"/>
      <c r="J31" s="171"/>
      <c r="K31" s="170"/>
      <c r="L31" s="176"/>
      <c r="N31" s="54" t="s">
        <v>75</v>
      </c>
      <c r="O31" s="55" t="s">
        <v>76</v>
      </c>
    </row>
    <row r="32" spans="1:15" ht="15">
      <c r="A32" s="144" t="s">
        <v>13</v>
      </c>
      <c r="B32" s="4"/>
      <c r="C32" s="5"/>
      <c r="D32" s="5"/>
      <c r="E32" s="5"/>
      <c r="F32" s="196"/>
      <c r="G32" s="205"/>
      <c r="H32" s="149">
        <f t="shared" si="0"/>
        <v>0</v>
      </c>
      <c r="I32" s="170"/>
      <c r="J32" s="171">
        <v>0.7</v>
      </c>
      <c r="K32" s="170">
        <v>70</v>
      </c>
      <c r="L32" s="176">
        <f>J32*K32</f>
        <v>49</v>
      </c>
      <c r="N32" s="54" t="s">
        <v>77</v>
      </c>
      <c r="O32" s="55">
        <v>12.5</v>
      </c>
    </row>
    <row r="33" spans="1:15" ht="15">
      <c r="A33" s="67" t="s">
        <v>14</v>
      </c>
      <c r="B33" s="4"/>
      <c r="C33" s="5"/>
      <c r="D33" s="5"/>
      <c r="E33" s="5"/>
      <c r="F33" s="196"/>
      <c r="G33" s="205"/>
      <c r="H33" s="149">
        <f t="shared" si="0"/>
        <v>0</v>
      </c>
      <c r="I33" s="170"/>
      <c r="J33" s="171">
        <v>0.322</v>
      </c>
      <c r="K33" s="170">
        <v>40</v>
      </c>
      <c r="L33" s="176">
        <f>J33*K33</f>
        <v>12.88</v>
      </c>
      <c r="N33" s="54" t="s">
        <v>78</v>
      </c>
      <c r="O33" s="55">
        <v>13</v>
      </c>
    </row>
    <row r="34" spans="1:15" ht="15">
      <c r="A34" s="67" t="s">
        <v>15</v>
      </c>
      <c r="B34" s="4"/>
      <c r="C34" s="5"/>
      <c r="D34" s="5"/>
      <c r="E34" s="5"/>
      <c r="F34" s="196"/>
      <c r="G34" s="205"/>
      <c r="H34" s="149">
        <f t="shared" si="0"/>
        <v>0</v>
      </c>
      <c r="I34" s="170"/>
      <c r="J34" s="171">
        <v>1.4</v>
      </c>
      <c r="K34" s="170">
        <v>26</v>
      </c>
      <c r="L34" s="176">
        <f>J34*K34</f>
        <v>36.4</v>
      </c>
      <c r="N34" s="54" t="s">
        <v>79</v>
      </c>
      <c r="O34" s="55">
        <v>11.9</v>
      </c>
    </row>
    <row r="35" spans="1:15" ht="15">
      <c r="A35" s="207"/>
      <c r="B35" s="4"/>
      <c r="C35" s="5"/>
      <c r="D35" s="5"/>
      <c r="E35" s="5"/>
      <c r="F35" s="196"/>
      <c r="G35" s="198"/>
      <c r="H35" s="149">
        <f t="shared" si="0"/>
        <v>0</v>
      </c>
      <c r="I35" s="170"/>
      <c r="J35" s="170"/>
      <c r="K35" s="170"/>
      <c r="L35" s="176">
        <f>J35*K35</f>
        <v>0</v>
      </c>
      <c r="N35" s="54" t="s">
        <v>80</v>
      </c>
      <c r="O35" s="55">
        <v>13.8</v>
      </c>
    </row>
    <row r="36" spans="1:15" ht="15">
      <c r="A36" s="67" t="s">
        <v>97</v>
      </c>
      <c r="B36" s="4"/>
      <c r="C36" s="5"/>
      <c r="D36" s="5"/>
      <c r="E36" s="208"/>
      <c r="F36" s="5"/>
      <c r="G36" s="5"/>
      <c r="H36" s="149">
        <f>SUM(H27:H31)*E36</f>
        <v>0</v>
      </c>
      <c r="I36" s="170"/>
      <c r="J36" s="170"/>
      <c r="K36" s="170"/>
      <c r="L36" s="176">
        <v>32.87</v>
      </c>
      <c r="N36" s="54" t="s">
        <v>81</v>
      </c>
      <c r="O36" s="55">
        <v>13.5</v>
      </c>
    </row>
    <row r="37" spans="1:15" ht="15">
      <c r="A37" s="207"/>
      <c r="B37" s="4"/>
      <c r="C37" s="5"/>
      <c r="D37" s="5"/>
      <c r="E37" s="5"/>
      <c r="F37" s="5"/>
      <c r="G37" s="5"/>
      <c r="H37" s="149"/>
      <c r="I37" s="183"/>
      <c r="J37" s="170"/>
      <c r="K37" s="170"/>
      <c r="L37" s="180"/>
      <c r="N37" s="54" t="s">
        <v>82</v>
      </c>
      <c r="O37" s="55">
        <v>14</v>
      </c>
    </row>
    <row r="38" spans="1:15" ht="15">
      <c r="A38" s="136" t="s">
        <v>17</v>
      </c>
      <c r="B38" s="8"/>
      <c r="C38" s="3"/>
      <c r="D38" s="3"/>
      <c r="E38" s="210">
        <f>SUM(E22:E31)</f>
        <v>0</v>
      </c>
      <c r="F38" s="3"/>
      <c r="G38" s="3"/>
      <c r="H38" s="151">
        <f>SUM(H22:H37)</f>
        <v>0</v>
      </c>
      <c r="I38" s="209">
        <f>SUM(I22:I31)</f>
        <v>67337</v>
      </c>
      <c r="J38" s="165"/>
      <c r="K38" s="165"/>
      <c r="L38" s="173">
        <f>SUM(L22:L36)</f>
        <v>788.6279999999999</v>
      </c>
      <c r="M38" s="162"/>
      <c r="N38" s="54" t="s">
        <v>83</v>
      </c>
      <c r="O38" s="55">
        <v>13.5</v>
      </c>
    </row>
    <row r="39" spans="1:15" ht="12.75">
      <c r="A39" s="137" t="s">
        <v>89</v>
      </c>
      <c r="B39" s="6"/>
      <c r="C39" s="7"/>
      <c r="D39" s="7"/>
      <c r="E39" s="211">
        <f>E38-E20</f>
        <v>0</v>
      </c>
      <c r="F39" s="7"/>
      <c r="G39" s="7"/>
      <c r="H39" s="152"/>
      <c r="I39" s="184">
        <f>I38-I20</f>
        <v>137</v>
      </c>
      <c r="J39" s="185"/>
      <c r="K39" s="185"/>
      <c r="L39" s="186"/>
      <c r="N39" s="56"/>
      <c r="O39" s="56"/>
    </row>
    <row r="40" spans="1:15" ht="15">
      <c r="A40" s="67" t="s">
        <v>53</v>
      </c>
      <c r="B40" s="4"/>
      <c r="C40" s="5"/>
      <c r="D40" s="5"/>
      <c r="E40" s="5"/>
      <c r="F40" s="5"/>
      <c r="G40" s="5"/>
      <c r="H40" s="201"/>
      <c r="I40" s="170"/>
      <c r="J40" s="170"/>
      <c r="K40" s="170"/>
      <c r="L40" s="187">
        <v>32</v>
      </c>
      <c r="N40" s="54" t="s">
        <v>52</v>
      </c>
      <c r="O40" s="55" t="s">
        <v>84</v>
      </c>
    </row>
    <row r="41" spans="1:15" ht="15">
      <c r="A41" s="67" t="s">
        <v>54</v>
      </c>
      <c r="B41" s="4"/>
      <c r="C41" s="5"/>
      <c r="D41" s="5"/>
      <c r="E41" s="5"/>
      <c r="F41" s="5"/>
      <c r="G41" s="5"/>
      <c r="H41" s="201"/>
      <c r="I41" s="170"/>
      <c r="J41" s="170"/>
      <c r="K41" s="170"/>
      <c r="L41" s="187">
        <v>26</v>
      </c>
      <c r="N41" s="54" t="s">
        <v>85</v>
      </c>
      <c r="O41" s="55">
        <v>19</v>
      </c>
    </row>
    <row r="42" spans="1:15" ht="15">
      <c r="A42" s="67" t="s">
        <v>55</v>
      </c>
      <c r="B42" s="4"/>
      <c r="C42" s="5"/>
      <c r="D42" s="5"/>
      <c r="E42" s="5"/>
      <c r="F42" s="5"/>
      <c r="G42" s="5"/>
      <c r="H42" s="201"/>
      <c r="I42" s="170"/>
      <c r="J42" s="170"/>
      <c r="K42" s="170"/>
      <c r="L42" s="187">
        <v>32</v>
      </c>
      <c r="N42" s="54" t="s">
        <v>12</v>
      </c>
      <c r="O42" s="55">
        <v>12</v>
      </c>
    </row>
    <row r="43" spans="1:15" ht="12.75">
      <c r="A43" s="67" t="s">
        <v>56</v>
      </c>
      <c r="B43" s="4"/>
      <c r="C43" s="5"/>
      <c r="D43" s="5"/>
      <c r="E43" s="5"/>
      <c r="F43" s="5"/>
      <c r="G43" s="5"/>
      <c r="H43" s="201"/>
      <c r="I43" s="170"/>
      <c r="J43" s="170"/>
      <c r="K43" s="170"/>
      <c r="L43" s="187">
        <v>51</v>
      </c>
      <c r="N43" s="56"/>
      <c r="O43" s="56"/>
    </row>
    <row r="44" spans="1:15" ht="15">
      <c r="A44" s="67" t="s">
        <v>57</v>
      </c>
      <c r="B44" s="4"/>
      <c r="C44" s="5"/>
      <c r="D44" s="5"/>
      <c r="E44" s="5"/>
      <c r="F44" s="5"/>
      <c r="G44" s="5"/>
      <c r="H44" s="201"/>
      <c r="I44" s="170"/>
      <c r="J44" s="170"/>
      <c r="K44" s="170"/>
      <c r="L44" s="187">
        <v>57</v>
      </c>
      <c r="N44" s="54" t="s">
        <v>86</v>
      </c>
      <c r="O44" s="55">
        <v>20</v>
      </c>
    </row>
    <row r="45" spans="1:13" s="1" customFormat="1" ht="12.75">
      <c r="A45" s="73" t="s">
        <v>61</v>
      </c>
      <c r="B45" s="24"/>
      <c r="C45" s="23"/>
      <c r="D45" s="23"/>
      <c r="E45" s="23"/>
      <c r="F45" s="23"/>
      <c r="G45" s="23"/>
      <c r="H45" s="150">
        <f>H38+H40+H41+H42+H43+H44</f>
        <v>0</v>
      </c>
      <c r="I45" s="178"/>
      <c r="J45" s="178"/>
      <c r="K45" s="178"/>
      <c r="L45" s="179">
        <f>L38+L40+L41+L42+L43+L44</f>
        <v>986.6279999999999</v>
      </c>
      <c r="M45" s="163"/>
    </row>
    <row r="46" spans="1:13" s="1" customFormat="1" ht="22.5" customHeight="1">
      <c r="A46" s="74" t="s">
        <v>8</v>
      </c>
      <c r="B46" s="35"/>
      <c r="C46" s="35"/>
      <c r="D46" s="35"/>
      <c r="E46" s="35"/>
      <c r="F46" s="35"/>
      <c r="G46" s="35"/>
      <c r="H46" s="153">
        <f>H16-H45</f>
        <v>0</v>
      </c>
      <c r="I46" s="188"/>
      <c r="J46" s="188"/>
      <c r="K46" s="188"/>
      <c r="L46" s="189">
        <f>L16-L45</f>
        <v>945.8094999999998</v>
      </c>
      <c r="M46" s="163"/>
    </row>
    <row r="47" spans="1:13" ht="12.75">
      <c r="A47" s="16"/>
      <c r="B47" s="3"/>
      <c r="C47" s="3"/>
      <c r="D47" s="3"/>
      <c r="E47" s="3"/>
      <c r="F47" s="3"/>
      <c r="G47" s="3"/>
      <c r="H47" s="12"/>
      <c r="I47" s="165"/>
      <c r="J47" s="165"/>
      <c r="K47" s="165"/>
      <c r="L47" s="166"/>
      <c r="M47" s="163"/>
    </row>
    <row r="48" spans="1:13" ht="17.25" customHeight="1">
      <c r="A48" s="67" t="s">
        <v>99</v>
      </c>
      <c r="B48" s="5"/>
      <c r="C48" s="5"/>
      <c r="D48" s="5"/>
      <c r="E48" s="5"/>
      <c r="F48" s="5"/>
      <c r="G48" s="5"/>
      <c r="H48" s="158">
        <f>H45/D7</f>
        <v>0</v>
      </c>
      <c r="I48" s="170"/>
      <c r="J48" s="170"/>
      <c r="K48" s="170"/>
      <c r="L48" s="238">
        <f>L45/K7</f>
        <v>0.1973256</v>
      </c>
      <c r="M48" s="163"/>
    </row>
    <row r="49" spans="1:13" ht="17.25" customHeight="1">
      <c r="A49" s="67" t="s">
        <v>100</v>
      </c>
      <c r="B49" s="5"/>
      <c r="C49" s="5"/>
      <c r="D49" s="5"/>
      <c r="E49" s="5"/>
      <c r="F49" s="5"/>
      <c r="G49" s="5"/>
      <c r="H49" s="158">
        <f>H46/D7</f>
        <v>0</v>
      </c>
      <c r="I49" s="170"/>
      <c r="J49" s="170"/>
      <c r="K49" s="170"/>
      <c r="L49" s="238">
        <f>L46/K7</f>
        <v>0.18916189999999997</v>
      </c>
      <c r="M49" s="163"/>
    </row>
    <row r="50" spans="1:13" ht="17.25" customHeight="1">
      <c r="A50" s="14" t="s">
        <v>101</v>
      </c>
      <c r="B50" s="5"/>
      <c r="C50" s="5"/>
      <c r="D50" s="5"/>
      <c r="E50" s="5"/>
      <c r="F50" s="5"/>
      <c r="G50" s="5"/>
      <c r="H50" s="158">
        <f>H38/D7</f>
        <v>0</v>
      </c>
      <c r="I50" s="190"/>
      <c r="J50" s="170"/>
      <c r="K50" s="170"/>
      <c r="L50" s="238">
        <f>L38/K7</f>
        <v>0.1577256</v>
      </c>
      <c r="M50" s="163"/>
    </row>
    <row r="51" spans="1:12" ht="17.25" customHeight="1" thickBot="1">
      <c r="A51" s="138" t="s">
        <v>59</v>
      </c>
      <c r="B51" s="18"/>
      <c r="C51" s="18"/>
      <c r="D51" s="18"/>
      <c r="E51" s="18"/>
      <c r="F51" s="18"/>
      <c r="G51" s="18"/>
      <c r="H51" s="148">
        <f>E38/D7</f>
        <v>0</v>
      </c>
      <c r="I51" s="191"/>
      <c r="J51" s="192"/>
      <c r="K51" s="192"/>
      <c r="L51" s="193">
        <f>I38/K7</f>
        <v>13.4674</v>
      </c>
    </row>
    <row r="52" ht="12.75"/>
    <row r="53" ht="12.75"/>
    <row r="54" ht="12.75"/>
    <row r="55" spans="6:9" ht="12.75">
      <c r="F55" s="260" t="s">
        <v>107</v>
      </c>
      <c r="G55" s="260"/>
      <c r="H55" s="154">
        <f>H38</f>
        <v>0</v>
      </c>
      <c r="I55" s="242"/>
    </row>
    <row r="56" spans="6:9" ht="12.75">
      <c r="F56" s="260" t="s">
        <v>109</v>
      </c>
      <c r="G56" s="260"/>
      <c r="H56" s="154">
        <f>IF(I55=0,0,H55*I56/I55)</f>
        <v>0</v>
      </c>
      <c r="I56" s="156">
        <f>100%-I55</f>
        <v>1</v>
      </c>
    </row>
    <row r="57" spans="6:9" ht="12.75">
      <c r="F57" s="260" t="s">
        <v>108</v>
      </c>
      <c r="G57" s="260"/>
      <c r="H57" s="154">
        <f>H55+H56</f>
        <v>0</v>
      </c>
      <c r="I57" s="155">
        <f>I55+I56</f>
        <v>1</v>
      </c>
    </row>
    <row r="58" spans="6:9" ht="12.75">
      <c r="F58" s="260" t="s">
        <v>106</v>
      </c>
      <c r="G58" s="260"/>
      <c r="H58" s="243">
        <f>H57/B1</f>
        <v>0</v>
      </c>
      <c r="I58"/>
    </row>
  </sheetData>
  <sheetProtection sheet="1"/>
  <mergeCells count="11">
    <mergeCell ref="C5:C6"/>
    <mergeCell ref="I4:L4"/>
    <mergeCell ref="J5:J6"/>
    <mergeCell ref="F55:G55"/>
    <mergeCell ref="F56:G56"/>
    <mergeCell ref="F57:G57"/>
    <mergeCell ref="F58:G58"/>
    <mergeCell ref="B4:H4"/>
    <mergeCell ref="C18:C19"/>
    <mergeCell ref="G18:G19"/>
    <mergeCell ref="B5:B6"/>
  </mergeCells>
  <printOptions/>
  <pageMargins left="0.49" right="0.31"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O58"/>
  <sheetViews>
    <sheetView showGridLines="0" showZeros="0" zoomScalePageLayoutView="0" workbookViewId="0" topLeftCell="A1">
      <selection activeCell="L62" sqref="L62"/>
    </sheetView>
  </sheetViews>
  <sheetFormatPr defaultColWidth="9.140625" defaultRowHeight="12.75"/>
  <cols>
    <col min="1" max="1" width="27.7109375" style="0" customWidth="1"/>
    <col min="2" max="2" width="9.7109375" style="0" customWidth="1"/>
    <col min="3" max="3" width="8.8515625" style="0" customWidth="1"/>
    <col min="4" max="6" width="9.8515625" style="0" customWidth="1"/>
    <col min="7" max="7" width="9.00390625" style="0" customWidth="1"/>
    <col min="8" max="8" width="10.00390625" style="0" customWidth="1"/>
    <col min="9" max="12" width="10.28125" style="0" customWidth="1"/>
    <col min="13" max="13" width="9.140625" style="160" customWidth="1"/>
    <col min="14" max="14" width="32.140625" style="0" bestFit="1" customWidth="1"/>
  </cols>
  <sheetData>
    <row r="1" spans="1:13" s="1" customFormat="1" ht="12.75">
      <c r="A1" s="48" t="s">
        <v>60</v>
      </c>
      <c r="B1" s="194">
        <v>5000</v>
      </c>
      <c r="C1" s="48" t="s">
        <v>1</v>
      </c>
      <c r="M1" s="48"/>
    </row>
    <row r="2" spans="1:13" s="1" customFormat="1" ht="12.75">
      <c r="A2" s="1" t="s">
        <v>9</v>
      </c>
      <c r="B2" s="195">
        <v>600</v>
      </c>
      <c r="C2" s="48" t="s">
        <v>1</v>
      </c>
      <c r="M2" s="48"/>
    </row>
    <row r="3" ht="13.5" thickBot="1">
      <c r="L3" s="160"/>
    </row>
    <row r="4" spans="1:13" s="47" customFormat="1" ht="33" customHeight="1">
      <c r="A4" s="64" t="s">
        <v>0</v>
      </c>
      <c r="B4" s="261">
        <v>2011</v>
      </c>
      <c r="C4" s="262"/>
      <c r="D4" s="262"/>
      <c r="E4" s="262"/>
      <c r="F4" s="262"/>
      <c r="G4" s="262"/>
      <c r="H4" s="263"/>
      <c r="I4" s="255">
        <v>2010</v>
      </c>
      <c r="J4" s="256"/>
      <c r="K4" s="256"/>
      <c r="L4" s="257"/>
      <c r="M4" s="161"/>
    </row>
    <row r="5" spans="1:12" ht="12.75" customHeight="1">
      <c r="A5" s="133" t="s">
        <v>2</v>
      </c>
      <c r="B5" s="266" t="s">
        <v>90</v>
      </c>
      <c r="C5" s="264" t="s">
        <v>93</v>
      </c>
      <c r="D5" s="3"/>
      <c r="E5" s="3"/>
      <c r="F5" s="3"/>
      <c r="G5" s="3"/>
      <c r="H5" s="12"/>
      <c r="I5" s="165"/>
      <c r="J5" s="258" t="s">
        <v>93</v>
      </c>
      <c r="K5" s="165"/>
      <c r="L5" s="166"/>
    </row>
    <row r="6" spans="1:12" ht="12.75" customHeight="1">
      <c r="A6" s="17"/>
      <c r="B6" s="267"/>
      <c r="C6" s="265"/>
      <c r="D6" s="36" t="s">
        <v>50</v>
      </c>
      <c r="E6" s="7"/>
      <c r="F6" s="7"/>
      <c r="G6" s="7"/>
      <c r="H6" s="134" t="s">
        <v>94</v>
      </c>
      <c r="I6" s="167" t="s">
        <v>31</v>
      </c>
      <c r="J6" s="259"/>
      <c r="K6" s="168" t="s">
        <v>50</v>
      </c>
      <c r="L6" s="234" t="s">
        <v>94</v>
      </c>
    </row>
    <row r="7" spans="1:12" ht="15" customHeight="1">
      <c r="A7" s="14" t="s">
        <v>45</v>
      </c>
      <c r="B7" s="4"/>
      <c r="C7" s="196"/>
      <c r="D7" s="38">
        <f>B1</f>
        <v>5000</v>
      </c>
      <c r="E7" s="5"/>
      <c r="F7" s="5"/>
      <c r="G7" s="5"/>
      <c r="H7" s="149">
        <f>D7*C7</f>
        <v>0</v>
      </c>
      <c r="I7" s="170"/>
      <c r="J7" s="171">
        <v>0.322</v>
      </c>
      <c r="K7" s="172">
        <v>5000</v>
      </c>
      <c r="L7" s="173">
        <f>J7*K7</f>
        <v>1610</v>
      </c>
    </row>
    <row r="8" spans="1:12" ht="15" customHeight="1">
      <c r="A8" s="14" t="s">
        <v>46</v>
      </c>
      <c r="B8" s="37">
        <f>Taastootmisskeem!H16</f>
        <v>0.08395</v>
      </c>
      <c r="C8" s="197"/>
      <c r="D8" s="9"/>
      <c r="E8" s="5"/>
      <c r="F8" s="5"/>
      <c r="G8" s="5"/>
      <c r="H8" s="149">
        <f>B8*C8</f>
        <v>0</v>
      </c>
      <c r="I8" s="170">
        <v>0.08</v>
      </c>
      <c r="J8" s="175">
        <v>1250</v>
      </c>
      <c r="K8" s="170"/>
      <c r="L8" s="176">
        <v>104.94</v>
      </c>
    </row>
    <row r="9" spans="1:12" ht="15" customHeight="1">
      <c r="A9" s="14" t="s">
        <v>102</v>
      </c>
      <c r="B9" s="37">
        <f>Taastootmisskeem!H4</f>
        <v>0.23</v>
      </c>
      <c r="C9" s="198"/>
      <c r="D9" s="9">
        <f>B2</f>
        <v>600</v>
      </c>
      <c r="E9" s="5"/>
      <c r="F9" s="5"/>
      <c r="G9" s="5"/>
      <c r="H9" s="149">
        <f>B9*C9*D9</f>
        <v>0</v>
      </c>
      <c r="I9" s="170">
        <v>0.23</v>
      </c>
      <c r="J9" s="174">
        <v>0.7</v>
      </c>
      <c r="K9" s="170">
        <v>600</v>
      </c>
      <c r="L9" s="176">
        <f>I9*J9*K9</f>
        <v>96.60000000000001</v>
      </c>
    </row>
    <row r="10" spans="1:12" ht="15" customHeight="1">
      <c r="A10" s="14" t="s">
        <v>47</v>
      </c>
      <c r="B10" s="37">
        <f>Taastootmisskeem!H9</f>
        <v>0.46</v>
      </c>
      <c r="C10" s="197"/>
      <c r="D10" s="5"/>
      <c r="E10" s="5"/>
      <c r="F10" s="5"/>
      <c r="G10" s="5"/>
      <c r="H10" s="149">
        <f>B10*C10</f>
        <v>0</v>
      </c>
      <c r="I10" s="170">
        <v>0.46</v>
      </c>
      <c r="J10" s="175">
        <v>130</v>
      </c>
      <c r="K10" s="170"/>
      <c r="L10" s="176">
        <f>I10*J10</f>
        <v>59.800000000000004</v>
      </c>
    </row>
    <row r="11" spans="1:12" ht="15" customHeight="1">
      <c r="A11" s="14" t="s">
        <v>48</v>
      </c>
      <c r="B11" s="37">
        <f>Taastootmisskeem!H12</f>
        <v>0.115</v>
      </c>
      <c r="C11" s="197"/>
      <c r="D11" s="5"/>
      <c r="E11" s="5"/>
      <c r="F11" s="5"/>
      <c r="G11" s="5"/>
      <c r="H11" s="149">
        <f>B11*C11</f>
        <v>0</v>
      </c>
      <c r="I11" s="174">
        <v>0.115</v>
      </c>
      <c r="J11" s="175">
        <v>140</v>
      </c>
      <c r="K11" s="170"/>
      <c r="L11" s="176">
        <f>I11*J11</f>
        <v>16.1</v>
      </c>
    </row>
    <row r="12" spans="1:12" ht="15" customHeight="1">
      <c r="A12" s="14" t="s">
        <v>49</v>
      </c>
      <c r="B12" s="199"/>
      <c r="C12" s="196"/>
      <c r="D12" s="196"/>
      <c r="E12" s="5"/>
      <c r="F12" s="5"/>
      <c r="G12" s="5"/>
      <c r="H12" s="149">
        <f>D12*C12*B12</f>
        <v>0</v>
      </c>
      <c r="I12" s="170">
        <v>0.5</v>
      </c>
      <c r="J12" s="175">
        <v>6</v>
      </c>
      <c r="K12" s="170">
        <v>15</v>
      </c>
      <c r="L12" s="176">
        <f>J12*K12*I12</f>
        <v>45</v>
      </c>
    </row>
    <row r="13" spans="1:12" ht="12.75">
      <c r="A13" s="200"/>
      <c r="B13" s="4"/>
      <c r="C13" s="5"/>
      <c r="D13" s="5"/>
      <c r="E13" s="5"/>
      <c r="F13" s="5"/>
      <c r="G13" s="5"/>
      <c r="H13" s="201"/>
      <c r="I13" s="170"/>
      <c r="J13" s="170"/>
      <c r="K13" s="170"/>
      <c r="L13" s="177"/>
    </row>
    <row r="14" spans="1:12" ht="12.75">
      <c r="A14" s="200"/>
      <c r="B14" s="4"/>
      <c r="C14" s="5"/>
      <c r="D14" s="5"/>
      <c r="E14" s="5"/>
      <c r="F14" s="5"/>
      <c r="G14" s="5"/>
      <c r="H14" s="201"/>
      <c r="I14" s="170"/>
      <c r="J14" s="170"/>
      <c r="K14" s="170"/>
      <c r="L14" s="177"/>
    </row>
    <row r="15" spans="1:12" ht="12.75">
      <c r="A15" s="200"/>
      <c r="B15" s="4"/>
      <c r="C15" s="5"/>
      <c r="D15" s="5"/>
      <c r="E15" s="5"/>
      <c r="F15" s="5"/>
      <c r="G15" s="5"/>
      <c r="H15" s="201"/>
      <c r="I15" s="170"/>
      <c r="J15" s="170"/>
      <c r="K15" s="170"/>
      <c r="L15" s="177"/>
    </row>
    <row r="16" spans="1:12" ht="12.75">
      <c r="A16" s="68" t="s">
        <v>61</v>
      </c>
      <c r="B16" s="28"/>
      <c r="C16" s="22"/>
      <c r="D16" s="22"/>
      <c r="E16" s="22"/>
      <c r="F16" s="22"/>
      <c r="G16" s="22"/>
      <c r="H16" s="150">
        <f>SUM(H7:H15)</f>
        <v>0</v>
      </c>
      <c r="I16" s="178"/>
      <c r="J16" s="178"/>
      <c r="K16" s="178"/>
      <c r="L16" s="179">
        <f>SUM(L7:L15)</f>
        <v>1932.4399999999998</v>
      </c>
    </row>
    <row r="17" spans="1:12" ht="12.75">
      <c r="A17" s="14"/>
      <c r="B17" s="4"/>
      <c r="C17" s="5"/>
      <c r="D17" s="5"/>
      <c r="E17" s="5"/>
      <c r="F17" s="5"/>
      <c r="G17" s="5"/>
      <c r="H17" s="15"/>
      <c r="I17" s="170"/>
      <c r="J17" s="170"/>
      <c r="K17" s="170"/>
      <c r="L17" s="180"/>
    </row>
    <row r="18" spans="1:12" ht="12.75" customHeight="1">
      <c r="A18" s="139" t="s">
        <v>4</v>
      </c>
      <c r="B18" s="8"/>
      <c r="C18" s="264" t="s">
        <v>51</v>
      </c>
      <c r="D18" s="3"/>
      <c r="E18" s="3"/>
      <c r="F18" s="3"/>
      <c r="G18" s="264" t="s">
        <v>96</v>
      </c>
      <c r="H18" s="12"/>
      <c r="I18" s="165"/>
      <c r="J18" s="165"/>
      <c r="K18" s="165"/>
      <c r="L18" s="166"/>
    </row>
    <row r="19" spans="1:14" ht="14.25" customHeight="1">
      <c r="A19" s="140"/>
      <c r="B19" s="39" t="s">
        <v>18</v>
      </c>
      <c r="C19" s="265"/>
      <c r="D19" s="36" t="s">
        <v>19</v>
      </c>
      <c r="E19" s="36" t="s">
        <v>3</v>
      </c>
      <c r="F19" s="36" t="s">
        <v>1</v>
      </c>
      <c r="G19" s="265"/>
      <c r="H19" s="76" t="s">
        <v>94</v>
      </c>
      <c r="I19" s="168" t="s">
        <v>3</v>
      </c>
      <c r="J19" s="168" t="s">
        <v>95</v>
      </c>
      <c r="K19" s="168" t="s">
        <v>58</v>
      </c>
      <c r="L19" s="169" t="s">
        <v>94</v>
      </c>
      <c r="N19" s="1" t="s">
        <v>87</v>
      </c>
    </row>
    <row r="20" spans="1:14" ht="14.25" customHeight="1">
      <c r="A20" s="141" t="s">
        <v>88</v>
      </c>
      <c r="B20" s="147">
        <f>Taastootmisskeem!H18</f>
        <v>0.784875</v>
      </c>
      <c r="C20" s="27"/>
      <c r="D20" s="25"/>
      <c r="E20" s="194"/>
      <c r="F20" s="25"/>
      <c r="G20" s="27"/>
      <c r="H20" s="135"/>
      <c r="I20" s="237">
        <v>67200</v>
      </c>
      <c r="J20" s="181"/>
      <c r="K20" s="181"/>
      <c r="L20" s="182"/>
      <c r="N20" s="1"/>
    </row>
    <row r="21" spans="1:15" ht="15">
      <c r="A21" s="14" t="s">
        <v>10</v>
      </c>
      <c r="B21" s="4"/>
      <c r="C21" s="5"/>
      <c r="D21" s="5"/>
      <c r="E21" s="5"/>
      <c r="F21" s="5"/>
      <c r="G21" s="5"/>
      <c r="H21" s="15"/>
      <c r="I21" s="170"/>
      <c r="J21" s="170"/>
      <c r="K21" s="170"/>
      <c r="L21" s="180"/>
      <c r="N21" s="57"/>
      <c r="O21" s="55" t="s">
        <v>62</v>
      </c>
    </row>
    <row r="22" spans="1:15" ht="15">
      <c r="A22" s="14" t="s">
        <v>6</v>
      </c>
      <c r="B22" s="202"/>
      <c r="C22" s="203"/>
      <c r="D22" s="197"/>
      <c r="E22" s="26">
        <f>C22*D22</f>
        <v>0</v>
      </c>
      <c r="F22" s="26">
        <f>IF(B22=0,0,D22/B22)</f>
        <v>0</v>
      </c>
      <c r="G22" s="196"/>
      <c r="H22" s="149">
        <f>G22*F22</f>
        <v>0</v>
      </c>
      <c r="I22" s="172">
        <v>42893</v>
      </c>
      <c r="J22" s="171">
        <v>0.023</v>
      </c>
      <c r="K22" s="172">
        <v>13682</v>
      </c>
      <c r="L22" s="176">
        <f>J22*K22</f>
        <v>314.686</v>
      </c>
      <c r="N22" s="54" t="s">
        <v>63</v>
      </c>
      <c r="O22" s="55" t="s">
        <v>64</v>
      </c>
    </row>
    <row r="23" spans="1:15" ht="15">
      <c r="A23" s="14" t="s">
        <v>7</v>
      </c>
      <c r="B23" s="204"/>
      <c r="C23" s="203"/>
      <c r="D23" s="197"/>
      <c r="E23" s="26">
        <f>C23*D23</f>
        <v>0</v>
      </c>
      <c r="F23" s="26">
        <f>IF(B23=0,0,D23/B23)</f>
        <v>0</v>
      </c>
      <c r="G23" s="205"/>
      <c r="H23" s="149">
        <f>G23*F23</f>
        <v>0</v>
      </c>
      <c r="I23" s="172">
        <v>4500</v>
      </c>
      <c r="J23" s="171">
        <v>0.064</v>
      </c>
      <c r="K23" s="172">
        <v>602</v>
      </c>
      <c r="L23" s="176">
        <f>J23*K23</f>
        <v>38.528</v>
      </c>
      <c r="N23" s="54" t="s">
        <v>65</v>
      </c>
      <c r="O23" s="55" t="s">
        <v>66</v>
      </c>
    </row>
    <row r="24" spans="1:15" ht="15">
      <c r="A24" s="14" t="s">
        <v>5</v>
      </c>
      <c r="B24" s="204"/>
      <c r="C24" s="203"/>
      <c r="D24" s="197"/>
      <c r="E24" s="26">
        <f>C24*D24</f>
        <v>0</v>
      </c>
      <c r="F24" s="26">
        <f>IF(B24=0,0,D24/B24)</f>
        <v>0</v>
      </c>
      <c r="G24" s="196"/>
      <c r="H24" s="149">
        <f>G24*F24</f>
        <v>0</v>
      </c>
      <c r="I24" s="172"/>
      <c r="J24" s="171">
        <v>0.16</v>
      </c>
      <c r="K24" s="172"/>
      <c r="L24" s="176">
        <f>J24*K24</f>
        <v>0</v>
      </c>
      <c r="N24" s="54" t="s">
        <v>67</v>
      </c>
      <c r="O24" s="55" t="s">
        <v>68</v>
      </c>
    </row>
    <row r="25" spans="1:15" ht="15">
      <c r="A25" s="10"/>
      <c r="B25" s="4"/>
      <c r="C25" s="5"/>
      <c r="D25" s="5"/>
      <c r="E25" s="5"/>
      <c r="F25" s="5"/>
      <c r="G25" s="5"/>
      <c r="H25" s="149"/>
      <c r="I25" s="170"/>
      <c r="J25" s="171"/>
      <c r="K25" s="170"/>
      <c r="L25" s="176"/>
      <c r="N25" s="54" t="s">
        <v>69</v>
      </c>
      <c r="O25" s="55" t="s">
        <v>68</v>
      </c>
    </row>
    <row r="26" spans="1:15" ht="15">
      <c r="A26" s="14" t="s">
        <v>11</v>
      </c>
      <c r="B26" s="4"/>
      <c r="C26" s="5"/>
      <c r="D26" s="5"/>
      <c r="E26" s="5"/>
      <c r="F26" s="5"/>
      <c r="G26" s="5"/>
      <c r="H26" s="149"/>
      <c r="I26" s="170"/>
      <c r="J26" s="171"/>
      <c r="K26" s="170"/>
      <c r="L26" s="176"/>
      <c r="N26" s="54" t="s">
        <v>70</v>
      </c>
      <c r="O26" s="55" t="s">
        <v>68</v>
      </c>
    </row>
    <row r="27" spans="1:15" ht="15">
      <c r="A27" s="200"/>
      <c r="B27" s="4"/>
      <c r="C27" s="203"/>
      <c r="D27" s="5"/>
      <c r="E27" s="26">
        <f>C27*F27</f>
        <v>0</v>
      </c>
      <c r="F27" s="197"/>
      <c r="G27" s="205"/>
      <c r="H27" s="149">
        <f>F27*G27</f>
        <v>0</v>
      </c>
      <c r="I27" s="172">
        <v>17365</v>
      </c>
      <c r="J27" s="171">
        <v>0.165</v>
      </c>
      <c r="K27" s="172">
        <v>1510</v>
      </c>
      <c r="L27" s="176">
        <f>J27*K27</f>
        <v>249.15</v>
      </c>
      <c r="N27" s="54" t="s">
        <v>71</v>
      </c>
      <c r="O27" s="55" t="s">
        <v>72</v>
      </c>
    </row>
    <row r="28" spans="1:15" ht="15">
      <c r="A28" s="200"/>
      <c r="B28" s="4"/>
      <c r="C28" s="206"/>
      <c r="D28" s="5"/>
      <c r="E28" s="26">
        <f>C28*F28</f>
        <v>0</v>
      </c>
      <c r="F28" s="196"/>
      <c r="G28" s="205"/>
      <c r="H28" s="149">
        <f aca="true" t="shared" si="0" ref="H28:H35">F28*G28</f>
        <v>0</v>
      </c>
      <c r="I28" s="170">
        <v>2560</v>
      </c>
      <c r="J28" s="171">
        <v>0.24</v>
      </c>
      <c r="K28" s="170">
        <v>200</v>
      </c>
      <c r="L28" s="176">
        <f>J28*K28</f>
        <v>48</v>
      </c>
      <c r="N28" s="54" t="s">
        <v>73</v>
      </c>
      <c r="O28" s="55" t="s">
        <v>68</v>
      </c>
    </row>
    <row r="29" spans="1:15" ht="15">
      <c r="A29" s="200"/>
      <c r="B29" s="4"/>
      <c r="C29" s="197"/>
      <c r="D29" s="5"/>
      <c r="E29" s="26">
        <f>C29*F29</f>
        <v>0</v>
      </c>
      <c r="F29" s="196"/>
      <c r="G29" s="198"/>
      <c r="H29" s="149">
        <f t="shared" si="0"/>
        <v>0</v>
      </c>
      <c r="I29" s="170"/>
      <c r="J29" s="171"/>
      <c r="K29" s="170"/>
      <c r="L29" s="176"/>
      <c r="N29" s="54" t="s">
        <v>74</v>
      </c>
      <c r="O29" s="54"/>
    </row>
    <row r="30" spans="1:15" ht="15">
      <c r="A30" s="200"/>
      <c r="B30" s="4"/>
      <c r="C30" s="197"/>
      <c r="D30" s="5"/>
      <c r="E30" s="26">
        <f>C30*F30</f>
        <v>0</v>
      </c>
      <c r="F30" s="196"/>
      <c r="G30" s="198"/>
      <c r="H30" s="149">
        <f t="shared" si="0"/>
        <v>0</v>
      </c>
      <c r="I30" s="170"/>
      <c r="J30" s="171"/>
      <c r="K30" s="170"/>
      <c r="L30" s="176"/>
      <c r="N30" s="54"/>
      <c r="O30" s="54"/>
    </row>
    <row r="31" spans="1:15" ht="15">
      <c r="A31" s="200"/>
      <c r="B31" s="4"/>
      <c r="C31" s="197"/>
      <c r="D31" s="5"/>
      <c r="E31" s="26">
        <f>C31*F31</f>
        <v>0</v>
      </c>
      <c r="F31" s="196"/>
      <c r="G31" s="198"/>
      <c r="H31" s="149">
        <f t="shared" si="0"/>
        <v>0</v>
      </c>
      <c r="I31" s="172"/>
      <c r="J31" s="171"/>
      <c r="K31" s="170"/>
      <c r="L31" s="176"/>
      <c r="N31" s="54" t="s">
        <v>75</v>
      </c>
      <c r="O31" s="55" t="s">
        <v>76</v>
      </c>
    </row>
    <row r="32" spans="1:15" ht="15">
      <c r="A32" s="67" t="s">
        <v>13</v>
      </c>
      <c r="B32" s="4"/>
      <c r="C32" s="5"/>
      <c r="D32" s="5"/>
      <c r="E32" s="5"/>
      <c r="F32" s="196"/>
      <c r="G32" s="205"/>
      <c r="H32" s="149">
        <f t="shared" si="0"/>
        <v>0</v>
      </c>
      <c r="I32" s="170"/>
      <c r="J32" s="171">
        <v>0.7</v>
      </c>
      <c r="K32" s="170">
        <v>70</v>
      </c>
      <c r="L32" s="176">
        <f>J32*K32</f>
        <v>49</v>
      </c>
      <c r="N32" s="54" t="s">
        <v>77</v>
      </c>
      <c r="O32" s="55">
        <v>12.5</v>
      </c>
    </row>
    <row r="33" spans="1:15" ht="15">
      <c r="A33" s="67" t="s">
        <v>14</v>
      </c>
      <c r="B33" s="4"/>
      <c r="C33" s="5"/>
      <c r="D33" s="5"/>
      <c r="E33" s="5"/>
      <c r="F33" s="196"/>
      <c r="G33" s="205"/>
      <c r="H33" s="149">
        <f t="shared" si="0"/>
        <v>0</v>
      </c>
      <c r="I33" s="170"/>
      <c r="J33" s="171">
        <v>0.322</v>
      </c>
      <c r="K33" s="170">
        <v>40</v>
      </c>
      <c r="L33" s="176">
        <f>J33*K33</f>
        <v>12.88</v>
      </c>
      <c r="N33" s="54" t="s">
        <v>78</v>
      </c>
      <c r="O33" s="55">
        <v>13</v>
      </c>
    </row>
    <row r="34" spans="1:15" ht="15">
      <c r="A34" s="67" t="s">
        <v>15</v>
      </c>
      <c r="B34" s="4"/>
      <c r="C34" s="5"/>
      <c r="D34" s="5"/>
      <c r="E34" s="5"/>
      <c r="F34" s="196"/>
      <c r="G34" s="205"/>
      <c r="H34" s="149">
        <f t="shared" si="0"/>
        <v>0</v>
      </c>
      <c r="I34" s="170"/>
      <c r="J34" s="171">
        <v>1.4</v>
      </c>
      <c r="K34" s="170">
        <v>26</v>
      </c>
      <c r="L34" s="176">
        <f>J34*K34</f>
        <v>36.4</v>
      </c>
      <c r="N34" s="54" t="s">
        <v>79</v>
      </c>
      <c r="O34" s="55">
        <v>11.9</v>
      </c>
    </row>
    <row r="35" spans="1:15" ht="15">
      <c r="A35" s="207"/>
      <c r="B35" s="4"/>
      <c r="C35" s="5"/>
      <c r="D35" s="5"/>
      <c r="E35" s="5"/>
      <c r="F35" s="196"/>
      <c r="G35" s="198"/>
      <c r="H35" s="149">
        <f t="shared" si="0"/>
        <v>0</v>
      </c>
      <c r="I35" s="170"/>
      <c r="J35" s="170"/>
      <c r="K35" s="170"/>
      <c r="L35" s="176">
        <f>J35*K35</f>
        <v>0</v>
      </c>
      <c r="N35" s="54" t="s">
        <v>80</v>
      </c>
      <c r="O35" s="55">
        <v>13.8</v>
      </c>
    </row>
    <row r="36" spans="1:15" ht="15">
      <c r="A36" s="67" t="s">
        <v>97</v>
      </c>
      <c r="B36" s="4"/>
      <c r="C36" s="5"/>
      <c r="D36" s="5"/>
      <c r="E36" s="208"/>
      <c r="F36" s="5"/>
      <c r="G36" s="5"/>
      <c r="H36" s="149">
        <f>SUM(H27:H31)*E36</f>
        <v>0</v>
      </c>
      <c r="I36" s="170"/>
      <c r="J36" s="170"/>
      <c r="K36" s="170"/>
      <c r="L36" s="176">
        <v>32.52</v>
      </c>
      <c r="N36" s="54" t="s">
        <v>81</v>
      </c>
      <c r="O36" s="55">
        <v>13.5</v>
      </c>
    </row>
    <row r="37" spans="1:15" ht="15">
      <c r="A37" s="207"/>
      <c r="B37" s="4"/>
      <c r="C37" s="5"/>
      <c r="D37" s="5"/>
      <c r="E37" s="5"/>
      <c r="F37" s="5"/>
      <c r="G37" s="5"/>
      <c r="H37" s="149"/>
      <c r="I37" s="170"/>
      <c r="J37" s="170"/>
      <c r="K37" s="170"/>
      <c r="L37" s="180"/>
      <c r="N37" s="54" t="s">
        <v>82</v>
      </c>
      <c r="O37" s="55">
        <v>14</v>
      </c>
    </row>
    <row r="38" spans="1:15" ht="15">
      <c r="A38" s="136" t="s">
        <v>17</v>
      </c>
      <c r="B38" s="8"/>
      <c r="C38" s="3"/>
      <c r="D38" s="3"/>
      <c r="E38" s="210">
        <f>SUM(E22:E31)</f>
        <v>0</v>
      </c>
      <c r="F38" s="3"/>
      <c r="G38" s="3"/>
      <c r="H38" s="151">
        <f>SUM(H22:H37)</f>
        <v>0</v>
      </c>
      <c r="I38" s="235">
        <f>SUM(I22:I31)</f>
        <v>67318</v>
      </c>
      <c r="J38" s="165"/>
      <c r="K38" s="165"/>
      <c r="L38" s="173">
        <f>SUM(L22:L36)</f>
        <v>781.164</v>
      </c>
      <c r="M38" s="162"/>
      <c r="N38" s="54" t="s">
        <v>83</v>
      </c>
      <c r="O38" s="55">
        <v>13.5</v>
      </c>
    </row>
    <row r="39" spans="1:15" ht="12.75">
      <c r="A39" s="137" t="s">
        <v>89</v>
      </c>
      <c r="B39" s="6"/>
      <c r="C39" s="7"/>
      <c r="D39" s="7"/>
      <c r="E39" s="211">
        <f>E38-E20</f>
        <v>0</v>
      </c>
      <c r="F39" s="7"/>
      <c r="G39" s="7"/>
      <c r="H39" s="152"/>
      <c r="I39" s="236">
        <f>I38-I20</f>
        <v>118</v>
      </c>
      <c r="J39" s="185"/>
      <c r="K39" s="185"/>
      <c r="L39" s="186"/>
      <c r="N39" s="56"/>
      <c r="O39" s="56"/>
    </row>
    <row r="40" spans="1:15" ht="15">
      <c r="A40" s="67" t="s">
        <v>53</v>
      </c>
      <c r="B40" s="4"/>
      <c r="C40" s="5"/>
      <c r="D40" s="5"/>
      <c r="E40" s="5"/>
      <c r="F40" s="5"/>
      <c r="G40" s="5"/>
      <c r="H40" s="201"/>
      <c r="I40" s="170"/>
      <c r="J40" s="170"/>
      <c r="K40" s="170"/>
      <c r="L40" s="187">
        <v>32</v>
      </c>
      <c r="N40" s="54" t="s">
        <v>52</v>
      </c>
      <c r="O40" s="55" t="s">
        <v>84</v>
      </c>
    </row>
    <row r="41" spans="1:15" ht="15">
      <c r="A41" s="67" t="s">
        <v>54</v>
      </c>
      <c r="B41" s="4"/>
      <c r="C41" s="5"/>
      <c r="D41" s="5"/>
      <c r="E41" s="5"/>
      <c r="F41" s="5"/>
      <c r="G41" s="5"/>
      <c r="H41" s="201"/>
      <c r="I41" s="170"/>
      <c r="J41" s="170"/>
      <c r="K41" s="170"/>
      <c r="L41" s="187">
        <v>26</v>
      </c>
      <c r="N41" s="54" t="s">
        <v>85</v>
      </c>
      <c r="O41" s="55">
        <v>19</v>
      </c>
    </row>
    <row r="42" spans="1:15" ht="15">
      <c r="A42" s="67" t="s">
        <v>55</v>
      </c>
      <c r="B42" s="4"/>
      <c r="C42" s="5"/>
      <c r="D42" s="5"/>
      <c r="E42" s="5"/>
      <c r="F42" s="5"/>
      <c r="G42" s="5"/>
      <c r="H42" s="201"/>
      <c r="I42" s="170"/>
      <c r="J42" s="170"/>
      <c r="K42" s="170"/>
      <c r="L42" s="187">
        <v>32</v>
      </c>
      <c r="N42" s="54" t="s">
        <v>12</v>
      </c>
      <c r="O42" s="55">
        <v>12</v>
      </c>
    </row>
    <row r="43" spans="1:15" ht="12.75">
      <c r="A43" s="67" t="s">
        <v>56</v>
      </c>
      <c r="B43" s="4"/>
      <c r="C43" s="5"/>
      <c r="D43" s="5"/>
      <c r="E43" s="5"/>
      <c r="F43" s="5"/>
      <c r="G43" s="5"/>
      <c r="H43" s="201"/>
      <c r="I43" s="170"/>
      <c r="J43" s="170"/>
      <c r="K43" s="170"/>
      <c r="L43" s="187">
        <v>51</v>
      </c>
      <c r="N43" s="56"/>
      <c r="O43" s="56"/>
    </row>
    <row r="44" spans="1:15" ht="15">
      <c r="A44" s="67" t="s">
        <v>57</v>
      </c>
      <c r="B44" s="4"/>
      <c r="C44" s="5"/>
      <c r="D44" s="5"/>
      <c r="E44" s="5"/>
      <c r="F44" s="5"/>
      <c r="G44" s="5"/>
      <c r="H44" s="201"/>
      <c r="I44" s="170"/>
      <c r="J44" s="170"/>
      <c r="K44" s="170"/>
      <c r="L44" s="187">
        <v>57</v>
      </c>
      <c r="N44" s="54" t="s">
        <v>86</v>
      </c>
      <c r="O44" s="55">
        <v>20</v>
      </c>
    </row>
    <row r="45" spans="1:13" s="1" customFormat="1" ht="12.75">
      <c r="A45" s="73" t="s">
        <v>61</v>
      </c>
      <c r="B45" s="24"/>
      <c r="C45" s="23"/>
      <c r="D45" s="23"/>
      <c r="E45" s="23"/>
      <c r="F45" s="23"/>
      <c r="G45" s="23"/>
      <c r="H45" s="150">
        <f>H38+H40+H41+H42+H43+H44</f>
        <v>0</v>
      </c>
      <c r="I45" s="178"/>
      <c r="J45" s="178"/>
      <c r="K45" s="178"/>
      <c r="L45" s="179">
        <f>L38+L40+L41+L42+L43+L44</f>
        <v>979.164</v>
      </c>
      <c r="M45" s="163"/>
    </row>
    <row r="46" spans="1:13" s="1" customFormat="1" ht="22.5" customHeight="1">
      <c r="A46" s="74" t="s">
        <v>8</v>
      </c>
      <c r="B46" s="35"/>
      <c r="C46" s="35"/>
      <c r="D46" s="35"/>
      <c r="E46" s="35"/>
      <c r="F46" s="35"/>
      <c r="G46" s="35"/>
      <c r="H46" s="153">
        <f>H16-H45</f>
        <v>0</v>
      </c>
      <c r="I46" s="188"/>
      <c r="J46" s="188"/>
      <c r="K46" s="188"/>
      <c r="L46" s="189">
        <f>L16-L45</f>
        <v>953.2759999999998</v>
      </c>
      <c r="M46" s="163"/>
    </row>
    <row r="47" spans="1:13" ht="12.75">
      <c r="A47" s="16"/>
      <c r="B47" s="3"/>
      <c r="C47" s="3"/>
      <c r="D47" s="3"/>
      <c r="E47" s="3"/>
      <c r="F47" s="3"/>
      <c r="G47" s="3"/>
      <c r="H47" s="12"/>
      <c r="I47" s="165"/>
      <c r="J47" s="165"/>
      <c r="K47" s="165"/>
      <c r="L47" s="166"/>
      <c r="M47" s="163"/>
    </row>
    <row r="48" spans="1:13" ht="17.25" customHeight="1">
      <c r="A48" s="67" t="s">
        <v>99</v>
      </c>
      <c r="B48" s="5"/>
      <c r="C48" s="5"/>
      <c r="D48" s="5"/>
      <c r="E48" s="5"/>
      <c r="F48" s="5"/>
      <c r="G48" s="5"/>
      <c r="H48" s="158">
        <f>H45/D7</f>
        <v>0</v>
      </c>
      <c r="I48" s="170"/>
      <c r="J48" s="170"/>
      <c r="K48" s="170"/>
      <c r="L48" s="238">
        <f>L45/K7</f>
        <v>0.1958328</v>
      </c>
      <c r="M48" s="163"/>
    </row>
    <row r="49" spans="1:13" ht="17.25" customHeight="1">
      <c r="A49" s="67" t="s">
        <v>100</v>
      </c>
      <c r="B49" s="5"/>
      <c r="C49" s="5"/>
      <c r="D49" s="5"/>
      <c r="E49" s="5"/>
      <c r="F49" s="5"/>
      <c r="G49" s="5"/>
      <c r="H49" s="158">
        <f>H46/D7</f>
        <v>0</v>
      </c>
      <c r="I49" s="170"/>
      <c r="J49" s="170"/>
      <c r="K49" s="170"/>
      <c r="L49" s="238">
        <f>L46/K7</f>
        <v>0.19065519999999997</v>
      </c>
      <c r="M49" s="163"/>
    </row>
    <row r="50" spans="1:13" ht="17.25" customHeight="1">
      <c r="A50" s="14" t="s">
        <v>101</v>
      </c>
      <c r="B50" s="5"/>
      <c r="C50" s="5"/>
      <c r="D50" s="5"/>
      <c r="E50" s="5"/>
      <c r="F50" s="5"/>
      <c r="G50" s="5"/>
      <c r="H50" s="158">
        <f>H38/D7</f>
        <v>0</v>
      </c>
      <c r="I50" s="190"/>
      <c r="J50" s="170"/>
      <c r="K50" s="170"/>
      <c r="L50" s="238">
        <f>L38/K7</f>
        <v>0.1562328</v>
      </c>
      <c r="M50" s="163"/>
    </row>
    <row r="51" spans="1:12" ht="17.25" customHeight="1" thickBot="1">
      <c r="A51" s="138" t="s">
        <v>59</v>
      </c>
      <c r="B51" s="18"/>
      <c r="C51" s="18"/>
      <c r="D51" s="18"/>
      <c r="E51" s="18"/>
      <c r="F51" s="18"/>
      <c r="G51" s="18"/>
      <c r="H51" s="148">
        <f>E38/D7</f>
        <v>0</v>
      </c>
      <c r="I51" s="183"/>
      <c r="J51" s="185"/>
      <c r="K51" s="185"/>
      <c r="L51" s="193">
        <f>I38/K7</f>
        <v>13.4636</v>
      </c>
    </row>
    <row r="52" ht="12.75"/>
    <row r="53" ht="12.75"/>
    <row r="54" ht="12.75"/>
    <row r="55" spans="6:9" ht="12.75">
      <c r="F55" s="260" t="s">
        <v>107</v>
      </c>
      <c r="G55" s="260"/>
      <c r="H55" s="154">
        <f>H38</f>
        <v>0</v>
      </c>
      <c r="I55" s="242"/>
    </row>
    <row r="56" spans="6:9" ht="12.75">
      <c r="F56" s="260" t="s">
        <v>109</v>
      </c>
      <c r="G56" s="260"/>
      <c r="H56" s="157">
        <f>IF(I55=0,0,H55*I56/I55)</f>
        <v>0</v>
      </c>
      <c r="I56" s="156">
        <f>100%-I55</f>
        <v>1</v>
      </c>
    </row>
    <row r="57" spans="6:9" ht="12.75">
      <c r="F57" s="260" t="s">
        <v>108</v>
      </c>
      <c r="G57" s="260"/>
      <c r="H57" s="154">
        <f>H55+H56</f>
        <v>0</v>
      </c>
      <c r="I57" s="155">
        <f>I55+I56</f>
        <v>1</v>
      </c>
    </row>
    <row r="58" spans="6:8" ht="12.75">
      <c r="F58" s="260" t="s">
        <v>106</v>
      </c>
      <c r="G58" s="260"/>
      <c r="H58" s="243">
        <f>H57/B1</f>
        <v>0</v>
      </c>
    </row>
  </sheetData>
  <sheetProtection sheet="1"/>
  <mergeCells count="11">
    <mergeCell ref="G18:G19"/>
    <mergeCell ref="I4:L4"/>
    <mergeCell ref="J5:J6"/>
    <mergeCell ref="B4:H4"/>
    <mergeCell ref="B5:B6"/>
    <mergeCell ref="C5:C6"/>
    <mergeCell ref="F58:G58"/>
    <mergeCell ref="F55:G55"/>
    <mergeCell ref="F56:G56"/>
    <mergeCell ref="F57:G57"/>
    <mergeCell ref="C18:C19"/>
  </mergeCells>
  <printOptions/>
  <pageMargins left="0.7" right="0.59" top="0.75" bottom="0.75" header="0.3" footer="0.29"/>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I44"/>
  <sheetViews>
    <sheetView showGridLines="0" showZeros="0" zoomScalePageLayoutView="0" workbookViewId="0" topLeftCell="A1">
      <selection activeCell="M20" sqref="M20"/>
    </sheetView>
  </sheetViews>
  <sheetFormatPr defaultColWidth="9.140625" defaultRowHeight="12.75"/>
  <cols>
    <col min="1" max="1" width="27.8515625" style="0" customWidth="1"/>
    <col min="2" max="4" width="7.8515625" style="0" customWidth="1"/>
    <col min="5" max="5" width="8.28125" style="0" customWidth="1"/>
    <col min="6" max="9" width="7.8515625" style="0" customWidth="1"/>
  </cols>
  <sheetData>
    <row r="1" spans="2:9" s="219" customFormat="1" ht="13.5" thickBot="1">
      <c r="B1" s="268" t="s">
        <v>104</v>
      </c>
      <c r="C1" s="268"/>
      <c r="D1" s="268"/>
      <c r="E1" s="268"/>
      <c r="F1" s="268" t="s">
        <v>105</v>
      </c>
      <c r="G1" s="268"/>
      <c r="H1" s="268"/>
      <c r="I1" s="268"/>
    </row>
    <row r="2" spans="1:9" s="219" customFormat="1" ht="33" customHeight="1">
      <c r="A2" s="212" t="s">
        <v>0</v>
      </c>
      <c r="B2" s="213"/>
      <c r="C2" s="214">
        <f>'Lehm 5000_1'!B1</f>
        <v>5000</v>
      </c>
      <c r="D2" s="215" t="s">
        <v>1</v>
      </c>
      <c r="E2" s="216"/>
      <c r="F2" s="217"/>
      <c r="G2" s="214">
        <f>'Lehm 5000_2'!B1</f>
        <v>5000</v>
      </c>
      <c r="H2" s="215" t="s">
        <v>1</v>
      </c>
      <c r="I2" s="218"/>
    </row>
    <row r="3" spans="1:9" s="2" customFormat="1" ht="27.75" customHeight="1">
      <c r="A3" s="65"/>
      <c r="B3" s="132"/>
      <c r="C3" s="32"/>
      <c r="D3" s="33"/>
      <c r="E3" s="244" t="s">
        <v>94</v>
      </c>
      <c r="F3" s="131"/>
      <c r="G3" s="32"/>
      <c r="H3" s="33"/>
      <c r="I3" s="69" t="s">
        <v>94</v>
      </c>
    </row>
    <row r="4" spans="1:9" ht="16.5" customHeight="1">
      <c r="A4" s="66" t="s">
        <v>2</v>
      </c>
      <c r="B4" s="4"/>
      <c r="C4" s="5"/>
      <c r="D4" s="5"/>
      <c r="E4" s="5"/>
      <c r="F4" s="49"/>
      <c r="G4" s="3"/>
      <c r="H4" s="3"/>
      <c r="I4" s="12"/>
    </row>
    <row r="5" spans="1:9" ht="15" customHeight="1">
      <c r="A5" s="14" t="s">
        <v>45</v>
      </c>
      <c r="B5" s="4"/>
      <c r="C5" s="26"/>
      <c r="D5" s="5"/>
      <c r="E5" s="222">
        <f>'Lehm 5000_1'!H7</f>
        <v>0</v>
      </c>
      <c r="F5" s="50"/>
      <c r="G5" s="26"/>
      <c r="H5" s="5"/>
      <c r="I5" s="149">
        <f>'Lehm 5000_2'!H7</f>
        <v>0</v>
      </c>
    </row>
    <row r="6" spans="1:9" ht="15" customHeight="1">
      <c r="A6" s="14" t="s">
        <v>46</v>
      </c>
      <c r="B6" s="37"/>
      <c r="C6" s="26"/>
      <c r="D6" s="26"/>
      <c r="E6" s="222">
        <f>'Lehm 5000_1'!H8</f>
        <v>0</v>
      </c>
      <c r="F6" s="58"/>
      <c r="G6" s="5"/>
      <c r="H6" s="26"/>
      <c r="I6" s="149">
        <f>'Lehm 5000_2'!H8</f>
        <v>0</v>
      </c>
    </row>
    <row r="7" spans="1:9" ht="15" customHeight="1">
      <c r="A7" s="14" t="s">
        <v>110</v>
      </c>
      <c r="B7" s="37"/>
      <c r="C7" s="26"/>
      <c r="D7" s="31"/>
      <c r="E7" s="222">
        <f>'Lehm 5000_1'!H9</f>
        <v>0</v>
      </c>
      <c r="F7" s="58"/>
      <c r="G7" s="5"/>
      <c r="H7" s="31"/>
      <c r="I7" s="149">
        <f>'Lehm 5000_2'!H9</f>
        <v>0</v>
      </c>
    </row>
    <row r="8" spans="1:9" ht="15" customHeight="1">
      <c r="A8" s="14" t="s">
        <v>47</v>
      </c>
      <c r="B8" s="37"/>
      <c r="C8" s="26"/>
      <c r="D8" s="26"/>
      <c r="E8" s="222">
        <f>'Lehm 5000_1'!H10</f>
        <v>0</v>
      </c>
      <c r="F8" s="58"/>
      <c r="G8" s="5"/>
      <c r="H8" s="26"/>
      <c r="I8" s="149">
        <f>'Lehm 5000_2'!H10</f>
        <v>0</v>
      </c>
    </row>
    <row r="9" spans="1:9" ht="15" customHeight="1">
      <c r="A9" s="14" t="s">
        <v>48</v>
      </c>
      <c r="B9" s="37"/>
      <c r="C9" s="26"/>
      <c r="D9" s="26"/>
      <c r="E9" s="222">
        <f>'Lehm 5000_1'!H11</f>
        <v>0</v>
      </c>
      <c r="F9" s="58"/>
      <c r="G9" s="5"/>
      <c r="H9" s="26"/>
      <c r="I9" s="149">
        <f>'Lehm 5000_2'!H11</f>
        <v>0</v>
      </c>
    </row>
    <row r="10" spans="1:9" ht="15" customHeight="1">
      <c r="A10" s="14" t="s">
        <v>49</v>
      </c>
      <c r="B10" s="4"/>
      <c r="C10" s="26"/>
      <c r="D10" s="5"/>
      <c r="E10" s="222">
        <f>'Lehm 5000_1'!H12</f>
        <v>0</v>
      </c>
      <c r="F10" s="50"/>
      <c r="G10" s="5"/>
      <c r="H10" s="5"/>
      <c r="I10" s="149">
        <f>'Lehm 5000_2'!H12</f>
        <v>0</v>
      </c>
    </row>
    <row r="11" spans="1:9" ht="12.75">
      <c r="A11" s="67"/>
      <c r="B11" s="4"/>
      <c r="C11" s="5"/>
      <c r="D11" s="5"/>
      <c r="E11" s="222">
        <f>'Lehm 5000_1'!H13</f>
        <v>0</v>
      </c>
      <c r="F11" s="50"/>
      <c r="G11" s="5"/>
      <c r="H11" s="5"/>
      <c r="I11" s="149">
        <f>'Lehm 5000_2'!H13</f>
        <v>0</v>
      </c>
    </row>
    <row r="12" spans="1:9" ht="12.75">
      <c r="A12" s="67"/>
      <c r="B12" s="4"/>
      <c r="C12" s="5"/>
      <c r="D12" s="5"/>
      <c r="E12" s="222">
        <f>'Lehm 5000_1'!H14</f>
        <v>0</v>
      </c>
      <c r="F12" s="50"/>
      <c r="G12" s="5"/>
      <c r="H12" s="5"/>
      <c r="I12" s="149">
        <f>'Lehm 5000_2'!H14</f>
        <v>0</v>
      </c>
    </row>
    <row r="13" spans="1:9" ht="12.75">
      <c r="A13" s="67"/>
      <c r="B13" s="4"/>
      <c r="C13" s="5"/>
      <c r="D13" s="5"/>
      <c r="E13" s="222">
        <f>'Lehm 5000_1'!H15</f>
        <v>0</v>
      </c>
      <c r="F13" s="53"/>
      <c r="G13" s="7"/>
      <c r="H13" s="7"/>
      <c r="I13" s="152">
        <f>'Lehm 5000_2'!H15</f>
        <v>0</v>
      </c>
    </row>
    <row r="14" spans="1:9" ht="13.5" thickBot="1">
      <c r="A14" s="77" t="s">
        <v>61</v>
      </c>
      <c r="B14" s="79"/>
      <c r="C14" s="78"/>
      <c r="D14" s="78"/>
      <c r="E14" s="223">
        <f>'Lehm 5000_1'!H16</f>
        <v>0</v>
      </c>
      <c r="F14" s="75"/>
      <c r="G14" s="18"/>
      <c r="H14" s="18"/>
      <c r="I14" s="224">
        <f>'Lehm 5000_2'!H16</f>
        <v>0</v>
      </c>
    </row>
    <row r="15" spans="1:9" ht="27" customHeight="1">
      <c r="A15" s="74"/>
      <c r="B15" s="39" t="s">
        <v>3</v>
      </c>
      <c r="C15" s="36" t="s">
        <v>1</v>
      </c>
      <c r="D15" s="40" t="s">
        <v>96</v>
      </c>
      <c r="E15" s="40" t="s">
        <v>94</v>
      </c>
      <c r="F15" s="51" t="s">
        <v>3</v>
      </c>
      <c r="G15" s="36" t="s">
        <v>1</v>
      </c>
      <c r="H15" s="40" t="s">
        <v>96</v>
      </c>
      <c r="I15" s="76" t="s">
        <v>94</v>
      </c>
    </row>
    <row r="16" spans="1:9" ht="16.5" customHeight="1">
      <c r="A16" s="66" t="s">
        <v>4</v>
      </c>
      <c r="B16" s="30"/>
      <c r="C16" s="25"/>
      <c r="D16" s="27"/>
      <c r="E16" s="27"/>
      <c r="F16" s="59"/>
      <c r="G16" s="29"/>
      <c r="H16" s="43"/>
      <c r="I16" s="70"/>
    </row>
    <row r="17" spans="1:9" ht="15" customHeight="1">
      <c r="A17" s="14" t="s">
        <v>10</v>
      </c>
      <c r="B17" s="4"/>
      <c r="C17" s="5"/>
      <c r="D17" s="5"/>
      <c r="E17" s="5"/>
      <c r="F17" s="50"/>
      <c r="G17" s="5"/>
      <c r="H17" s="5"/>
      <c r="I17" s="15"/>
    </row>
    <row r="18" spans="1:9" ht="15" customHeight="1">
      <c r="A18" s="14" t="s">
        <v>6</v>
      </c>
      <c r="B18" s="44">
        <f>'Lehm 5000_1'!E22</f>
        <v>0</v>
      </c>
      <c r="C18" s="38">
        <f>'Lehm 5000_1'!F22</f>
        <v>0</v>
      </c>
      <c r="D18" s="220">
        <f>'Lehm 5000_1'!G22</f>
        <v>0</v>
      </c>
      <c r="E18" s="42">
        <f>'Lehm 5000_1'!H22</f>
        <v>0</v>
      </c>
      <c r="F18" s="60">
        <f>'Lehm 5000_2'!E22</f>
        <v>0</v>
      </c>
      <c r="G18" s="38">
        <f>'Lehm 5000_2'!F22</f>
        <v>0</v>
      </c>
      <c r="H18" s="220">
        <f>'Lehm 5000_2'!G22</f>
        <v>0</v>
      </c>
      <c r="I18" s="221">
        <f>'Lehm 5000_2'!H22</f>
        <v>0</v>
      </c>
    </row>
    <row r="19" spans="1:9" ht="15" customHeight="1">
      <c r="A19" s="14" t="s">
        <v>7</v>
      </c>
      <c r="B19" s="44">
        <f>'Lehm 5000_1'!E23</f>
        <v>0</v>
      </c>
      <c r="C19" s="38">
        <f>'Lehm 5000_1'!F23</f>
        <v>0</v>
      </c>
      <c r="D19" s="220">
        <f>'Lehm 5000_1'!G23</f>
        <v>0</v>
      </c>
      <c r="E19" s="42">
        <f>'Lehm 5000_1'!H23</f>
        <v>0</v>
      </c>
      <c r="F19" s="60">
        <f>'Lehm 5000_2'!E23</f>
        <v>0</v>
      </c>
      <c r="G19" s="38">
        <f>'Lehm 5000_2'!F23</f>
        <v>0</v>
      </c>
      <c r="H19" s="220">
        <f>'Lehm 5000_2'!G23</f>
        <v>0</v>
      </c>
      <c r="I19" s="221">
        <f>'Lehm 5000_2'!H23</f>
        <v>0</v>
      </c>
    </row>
    <row r="20" spans="1:9" ht="15" customHeight="1">
      <c r="A20" s="14" t="s">
        <v>5</v>
      </c>
      <c r="B20" s="44">
        <f>'Lehm 5000_1'!E24</f>
        <v>0</v>
      </c>
      <c r="C20" s="38">
        <f>'Lehm 5000_1'!F24</f>
        <v>0</v>
      </c>
      <c r="D20" s="220">
        <f>'Lehm 5000_1'!G24</f>
        <v>0</v>
      </c>
      <c r="E20" s="42">
        <f>'Lehm 5000_1'!H24</f>
        <v>0</v>
      </c>
      <c r="F20" s="60">
        <f>'Lehm 5000_2'!E24</f>
        <v>0</v>
      </c>
      <c r="G20" s="38">
        <f>'Lehm 5000_2'!F24</f>
        <v>0</v>
      </c>
      <c r="H20" s="220">
        <f>'Lehm 5000_2'!G24</f>
        <v>0</v>
      </c>
      <c r="I20" s="221">
        <f>'Lehm 5000_2'!H24</f>
        <v>0</v>
      </c>
    </row>
    <row r="21" spans="1:9" ht="15" customHeight="1">
      <c r="A21" s="10"/>
      <c r="B21" s="19"/>
      <c r="C21" s="9"/>
      <c r="D21" s="220"/>
      <c r="E21" s="42"/>
      <c r="F21" s="61"/>
      <c r="G21" s="9"/>
      <c r="H21" s="220"/>
      <c r="I21" s="221"/>
    </row>
    <row r="22" spans="1:9" ht="15" customHeight="1">
      <c r="A22" s="14" t="s">
        <v>111</v>
      </c>
      <c r="B22" s="44">
        <f>SUM('Lehm 5000_1'!E27:E31)</f>
        <v>0</v>
      </c>
      <c r="C22" s="38">
        <f>SUM('Lehm 5000_1'!F27:F31)</f>
        <v>0</v>
      </c>
      <c r="D22" s="220"/>
      <c r="E22" s="42">
        <f>SUM('Lehm 5000_1'!H27:H31)</f>
        <v>0</v>
      </c>
      <c r="F22" s="60">
        <f>SUM('Lehm 5000_2'!E27:E31)</f>
        <v>0</v>
      </c>
      <c r="G22" s="38">
        <f>SUM('Lehm 5000_2'!F27:F31)</f>
        <v>0</v>
      </c>
      <c r="H22" s="220"/>
      <c r="I22" s="221">
        <f>SUM('Lehm 5000_2'!H27:H31)</f>
        <v>0</v>
      </c>
    </row>
    <row r="23" spans="1:9" ht="15" customHeight="1">
      <c r="A23" s="67"/>
      <c r="B23" s="44"/>
      <c r="C23" s="9"/>
      <c r="D23" s="220"/>
      <c r="E23" s="42"/>
      <c r="F23" s="60"/>
      <c r="G23" s="9"/>
      <c r="H23" s="220"/>
      <c r="I23" s="221"/>
    </row>
    <row r="24" spans="1:9" ht="15" customHeight="1">
      <c r="A24" s="67" t="s">
        <v>13</v>
      </c>
      <c r="B24" s="19"/>
      <c r="C24" s="9">
        <f>'Lehm 5000_1'!F32</f>
        <v>0</v>
      </c>
      <c r="D24" s="220">
        <f>'Lehm 5000_1'!G32</f>
        <v>0</v>
      </c>
      <c r="E24" s="42">
        <f>'Lehm 5000_1'!H32</f>
        <v>0</v>
      </c>
      <c r="F24" s="61"/>
      <c r="G24" s="9">
        <f>'Lehm 5000_2'!F32</f>
        <v>0</v>
      </c>
      <c r="H24" s="220">
        <f>'Lehm 5000_2'!G32</f>
        <v>0</v>
      </c>
      <c r="I24" s="221">
        <f>'Lehm 5000_2'!H32</f>
        <v>0</v>
      </c>
    </row>
    <row r="25" spans="1:9" ht="15" customHeight="1">
      <c r="A25" s="67" t="s">
        <v>14</v>
      </c>
      <c r="B25" s="19"/>
      <c r="C25" s="9">
        <f>'Lehm 5000_1'!F33</f>
        <v>0</v>
      </c>
      <c r="D25" s="9">
        <f>'Lehm 5000_1'!G33</f>
        <v>0</v>
      </c>
      <c r="E25" s="42">
        <f>'Lehm 5000_1'!H33</f>
        <v>0</v>
      </c>
      <c r="F25" s="61"/>
      <c r="G25" s="9">
        <f>'Lehm 5000_2'!F33</f>
        <v>0</v>
      </c>
      <c r="H25" s="9">
        <f>'Lehm 5000_2'!G33</f>
        <v>0</v>
      </c>
      <c r="I25" s="221">
        <f>'Lehm 5000_2'!H33</f>
        <v>0</v>
      </c>
    </row>
    <row r="26" spans="1:9" ht="15" customHeight="1">
      <c r="A26" s="67" t="s">
        <v>15</v>
      </c>
      <c r="B26" s="19"/>
      <c r="C26" s="9">
        <f>'Lehm 5000_1'!F34</f>
        <v>0</v>
      </c>
      <c r="D26" s="164">
        <f>'Lehm 5000_1'!G34</f>
        <v>0</v>
      </c>
      <c r="E26" s="42">
        <f>'Lehm 5000_1'!H34</f>
        <v>0</v>
      </c>
      <c r="F26" s="61"/>
      <c r="G26" s="9">
        <f>'Lehm 5000_2'!F34</f>
        <v>0</v>
      </c>
      <c r="H26" s="164">
        <f>'Lehm 5000_2'!G34</f>
        <v>0</v>
      </c>
      <c r="I26" s="221">
        <f>'Lehm 5000_2'!H34</f>
        <v>0</v>
      </c>
    </row>
    <row r="27" spans="1:9" ht="15" customHeight="1">
      <c r="A27" s="71"/>
      <c r="B27" s="19"/>
      <c r="C27" s="9"/>
      <c r="D27" s="41"/>
      <c r="E27" s="42">
        <f>'Lehm 5000_1'!H35</f>
        <v>0</v>
      </c>
      <c r="F27" s="61"/>
      <c r="G27" s="9"/>
      <c r="H27" s="41"/>
      <c r="I27" s="221">
        <f>'Lehm 5000_2'!H35</f>
        <v>0</v>
      </c>
    </row>
    <row r="28" spans="1:9" ht="15" customHeight="1">
      <c r="A28" s="67" t="s">
        <v>16</v>
      </c>
      <c r="B28" s="20"/>
      <c r="C28" s="9"/>
      <c r="D28" s="9"/>
      <c r="E28" s="42">
        <f>'Lehm 5000_1'!H36</f>
        <v>0</v>
      </c>
      <c r="F28" s="62"/>
      <c r="G28" s="9"/>
      <c r="H28" s="9"/>
      <c r="I28" s="221">
        <f>'Lehm 5000_2'!H36</f>
        <v>0</v>
      </c>
    </row>
    <row r="29" spans="1:9" ht="15" customHeight="1">
      <c r="A29" s="71"/>
      <c r="B29" s="19"/>
      <c r="C29" s="9"/>
      <c r="D29" s="9"/>
      <c r="E29" s="42">
        <f>'Lehm 5000_1'!H37</f>
        <v>0</v>
      </c>
      <c r="F29" s="61"/>
      <c r="G29" s="9"/>
      <c r="H29" s="9"/>
      <c r="I29" s="221">
        <f>'Lehm 5000_2'!H37</f>
        <v>0</v>
      </c>
    </row>
    <row r="30" spans="1:9" ht="15" customHeight="1">
      <c r="A30" s="72" t="s">
        <v>17</v>
      </c>
      <c r="B30" s="45"/>
      <c r="C30" s="22"/>
      <c r="D30" s="22"/>
      <c r="E30" s="230">
        <f>'Lehm 5000_1'!H38</f>
        <v>0</v>
      </c>
      <c r="F30" s="231"/>
      <c r="G30" s="232"/>
      <c r="H30" s="232"/>
      <c r="I30" s="233">
        <f>'Lehm 5000_2'!H38</f>
        <v>0</v>
      </c>
    </row>
    <row r="31" spans="1:9" ht="15" customHeight="1">
      <c r="A31" s="71"/>
      <c r="B31" s="4"/>
      <c r="C31" s="5"/>
      <c r="D31" s="5"/>
      <c r="E31" s="5"/>
      <c r="F31" s="50"/>
      <c r="G31" s="5"/>
      <c r="H31" s="5"/>
      <c r="I31" s="15"/>
    </row>
    <row r="32" spans="1:9" ht="15" customHeight="1">
      <c r="A32" s="67" t="s">
        <v>53</v>
      </c>
      <c r="B32" s="4"/>
      <c r="C32" s="5"/>
      <c r="D32" s="9"/>
      <c r="E32" s="41">
        <f>'Lehm 5000_1'!H40</f>
        <v>0</v>
      </c>
      <c r="F32" s="50"/>
      <c r="G32" s="5"/>
      <c r="H32" s="9"/>
      <c r="I32" s="227">
        <f>'Lehm 5000_2'!H40</f>
        <v>0</v>
      </c>
    </row>
    <row r="33" spans="1:9" ht="15" customHeight="1">
      <c r="A33" s="67" t="s">
        <v>54</v>
      </c>
      <c r="B33" s="4"/>
      <c r="C33" s="5"/>
      <c r="D33" s="9"/>
      <c r="E33" s="41">
        <f>'Lehm 5000_1'!H41</f>
        <v>0</v>
      </c>
      <c r="F33" s="50"/>
      <c r="G33" s="5"/>
      <c r="H33" s="9"/>
      <c r="I33" s="227">
        <f>'Lehm 5000_2'!H41</f>
        <v>0</v>
      </c>
    </row>
    <row r="34" spans="1:9" ht="15" customHeight="1">
      <c r="A34" s="67" t="s">
        <v>55</v>
      </c>
      <c r="B34" s="4"/>
      <c r="C34" s="5"/>
      <c r="D34" s="9"/>
      <c r="E34" s="41">
        <f>'Lehm 5000_1'!H42</f>
        <v>0</v>
      </c>
      <c r="F34" s="50"/>
      <c r="G34" s="5"/>
      <c r="H34" s="9"/>
      <c r="I34" s="227">
        <f>'Lehm 5000_2'!H42</f>
        <v>0</v>
      </c>
    </row>
    <row r="35" spans="1:9" ht="15" customHeight="1">
      <c r="A35" s="67" t="s">
        <v>56</v>
      </c>
      <c r="B35" s="4"/>
      <c r="C35" s="5"/>
      <c r="D35" s="9"/>
      <c r="E35" s="41">
        <f>'Lehm 5000_1'!H43</f>
        <v>0</v>
      </c>
      <c r="F35" s="50"/>
      <c r="G35" s="5"/>
      <c r="H35" s="9"/>
      <c r="I35" s="227">
        <f>'Lehm 5000_2'!H43</f>
        <v>0</v>
      </c>
    </row>
    <row r="36" spans="1:9" ht="15" customHeight="1">
      <c r="A36" s="67" t="s">
        <v>57</v>
      </c>
      <c r="B36" s="4"/>
      <c r="C36" s="5"/>
      <c r="D36" s="9"/>
      <c r="E36" s="41">
        <f>'Lehm 5000_1'!H44</f>
        <v>0</v>
      </c>
      <c r="F36" s="50"/>
      <c r="G36" s="5"/>
      <c r="H36" s="9"/>
      <c r="I36" s="227">
        <f>'Lehm 5000_2'!H44</f>
        <v>0</v>
      </c>
    </row>
    <row r="37" spans="1:9" s="1" customFormat="1" ht="12.75">
      <c r="A37" s="73" t="s">
        <v>112</v>
      </c>
      <c r="B37" s="46">
        <f>'Lehm 5000_1'!E38</f>
        <v>0</v>
      </c>
      <c r="C37" s="23"/>
      <c r="D37" s="23"/>
      <c r="E37" s="225">
        <f>'Lehm 5000_1'!H45</f>
        <v>0</v>
      </c>
      <c r="F37" s="63">
        <f>'Lehm 5000_2'!E38</f>
        <v>0</v>
      </c>
      <c r="G37" s="23"/>
      <c r="H37" s="23"/>
      <c r="I37" s="228">
        <f>'Lehm 5000_2'!H45</f>
        <v>0</v>
      </c>
    </row>
    <row r="38" spans="1:9" s="1" customFormat="1" ht="22.5" customHeight="1">
      <c r="A38" s="74" t="s">
        <v>8</v>
      </c>
      <c r="B38" s="34"/>
      <c r="C38" s="35"/>
      <c r="D38" s="35"/>
      <c r="E38" s="226">
        <f>'Lehm 5000_1'!H46</f>
        <v>0</v>
      </c>
      <c r="F38" s="52"/>
      <c r="G38" s="35"/>
      <c r="H38" s="35"/>
      <c r="I38" s="229">
        <f>'Lehm 5000_2'!H46</f>
        <v>0</v>
      </c>
    </row>
    <row r="39" spans="1:9" ht="12.75">
      <c r="A39" s="16"/>
      <c r="B39" s="8"/>
      <c r="C39" s="3"/>
      <c r="D39" s="3"/>
      <c r="E39" s="3"/>
      <c r="F39" s="49"/>
      <c r="G39" s="3"/>
      <c r="H39" s="3"/>
      <c r="I39" s="12"/>
    </row>
    <row r="40" spans="1:9" ht="15" customHeight="1">
      <c r="A40" s="67" t="s">
        <v>99</v>
      </c>
      <c r="B40" s="4"/>
      <c r="C40" s="5"/>
      <c r="D40" s="5"/>
      <c r="E40" s="240">
        <f>'Lehm 5000_1'!H48</f>
        <v>0</v>
      </c>
      <c r="F40" s="50"/>
      <c r="G40" s="5"/>
      <c r="H40" s="5"/>
      <c r="I40" s="158">
        <f>'Lehm 5000_2'!H48</f>
        <v>0</v>
      </c>
    </row>
    <row r="41" spans="1:9" ht="15" customHeight="1">
      <c r="A41" s="67" t="s">
        <v>100</v>
      </c>
      <c r="B41" s="4"/>
      <c r="C41" s="5"/>
      <c r="D41" s="5"/>
      <c r="E41" s="240">
        <f>'Lehm 5000_1'!H49</f>
        <v>0</v>
      </c>
      <c r="F41" s="50"/>
      <c r="G41" s="5"/>
      <c r="H41" s="5"/>
      <c r="I41" s="158">
        <f>'Lehm 5000_2'!H49</f>
        <v>0</v>
      </c>
    </row>
    <row r="42" spans="1:9" ht="15" customHeight="1">
      <c r="A42" s="14" t="s">
        <v>101</v>
      </c>
      <c r="B42" s="4"/>
      <c r="C42" s="5"/>
      <c r="D42" s="5"/>
      <c r="E42" s="240">
        <f>'Lehm 5000_1'!H50</f>
        <v>0</v>
      </c>
      <c r="F42" s="50"/>
      <c r="G42" s="5"/>
      <c r="H42" s="5"/>
      <c r="I42" s="158">
        <f>'Lehm 5000_2'!H50</f>
        <v>0</v>
      </c>
    </row>
    <row r="43" spans="1:9" ht="15" customHeight="1">
      <c r="A43" s="14" t="s">
        <v>59</v>
      </c>
      <c r="B43" s="4"/>
      <c r="C43" s="5"/>
      <c r="D43" s="5"/>
      <c r="E43" s="31">
        <f>'Lehm 5000_1'!H51</f>
        <v>0</v>
      </c>
      <c r="F43" s="143"/>
      <c r="G43" s="142"/>
      <c r="H43" s="142"/>
      <c r="I43" s="13">
        <f>'Lehm 5000_2'!H51</f>
        <v>0</v>
      </c>
    </row>
    <row r="44" spans="1:9" ht="15" customHeight="1" thickBot="1">
      <c r="A44" s="138" t="s">
        <v>106</v>
      </c>
      <c r="B44" s="21"/>
      <c r="C44" s="18"/>
      <c r="D44" s="18"/>
      <c r="E44" s="239">
        <f>'Lehm 5000_1'!H58</f>
        <v>0</v>
      </c>
      <c r="F44" s="75"/>
      <c r="G44" s="18"/>
      <c r="H44" s="18"/>
      <c r="I44" s="241">
        <f>'Lehm 5000_2'!H58</f>
        <v>0</v>
      </c>
    </row>
  </sheetData>
  <sheetProtection sheet="1"/>
  <mergeCells count="2">
    <mergeCell ref="B1:E1"/>
    <mergeCell ref="F1:I1"/>
  </mergeCells>
  <printOptions/>
  <pageMargins left="0.49" right="0.42"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dc:creator>
  <cp:keywords/>
  <dc:description/>
  <cp:lastModifiedBy>Marju</cp:lastModifiedBy>
  <cp:lastPrinted>2010-12-16T15:16:07Z</cp:lastPrinted>
  <dcterms:created xsi:type="dcterms:W3CDTF">2010-12-13T15:16:42Z</dcterms:created>
  <dcterms:modified xsi:type="dcterms:W3CDTF">2011-12-16T09:03:11Z</dcterms:modified>
  <cp:category/>
  <cp:version/>
  <cp:contentType/>
  <cp:contentStatus/>
</cp:coreProperties>
</file>