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0110" activeTab="0"/>
  </bookViews>
  <sheets>
    <sheet name="Juhend" sheetId="1" r:id="rId1"/>
    <sheet name="Nuumpull" sheetId="2" r:id="rId2"/>
    <sheet name="Variant 1" sheetId="3" r:id="rId3"/>
    <sheet name="Variant 2" sheetId="4" r:id="rId4"/>
    <sheet name="V_tabel" sheetId="5" r:id="rId5"/>
  </sheets>
  <definedNames>
    <definedName name="_xlnm.Print_Area" localSheetId="2">'Variant 1'!#REF!</definedName>
    <definedName name="_xlnm.Print_Area" localSheetId="3">'Variant 2'!#REF!</definedName>
  </definedNames>
  <calcPr fullCalcOnLoad="1"/>
</workbook>
</file>

<file path=xl/sharedStrings.xml><?xml version="1.0" encoding="utf-8"?>
<sst xmlns="http://schemas.openxmlformats.org/spreadsheetml/2006/main" count="176" uniqueCount="75">
  <si>
    <t>kg</t>
  </si>
  <si>
    <t>TOODANG</t>
  </si>
  <si>
    <t>MJ</t>
  </si>
  <si>
    <t>MUUTUVKULUD</t>
  </si>
  <si>
    <t xml:space="preserve">   Karjamaarohi</t>
  </si>
  <si>
    <t xml:space="preserve">   Silo</t>
  </si>
  <si>
    <t xml:space="preserve">   Hein</t>
  </si>
  <si>
    <t>KATTETULU 1</t>
  </si>
  <si>
    <t>Rohusöödad:</t>
  </si>
  <si>
    <t>Jõusööt:</t>
  </si>
  <si>
    <t>Rapsišrott</t>
  </si>
  <si>
    <t>Mineraalained, sool</t>
  </si>
  <si>
    <t>Piim</t>
  </si>
  <si>
    <t>Piimapulber</t>
  </si>
  <si>
    <t>Söötmise kadu</t>
  </si>
  <si>
    <t>Söödakulu kokku</t>
  </si>
  <si>
    <t>% KA</t>
  </si>
  <si>
    <t>kgKA</t>
  </si>
  <si>
    <t xml:space="preserve">   Sõnnik, t</t>
  </si>
  <si>
    <t>Energia, MJ/kgKA</t>
  </si>
  <si>
    <t>Rapsikook</t>
  </si>
  <si>
    <t>Allapanu</t>
  </si>
  <si>
    <t>Ravimid ja vet.teenused</t>
  </si>
  <si>
    <t>Muud kulud</t>
  </si>
  <si>
    <t>Kogus, kg</t>
  </si>
  <si>
    <t xml:space="preserve">KOKKU </t>
  </si>
  <si>
    <t>veistele</t>
  </si>
  <si>
    <t>Haljassööt</t>
  </si>
  <si>
    <t>10..11</t>
  </si>
  <si>
    <t>hein, 80…85% KA</t>
  </si>
  <si>
    <t>8…10</t>
  </si>
  <si>
    <t>kuivsilo, 40…60% KA</t>
  </si>
  <si>
    <t>9…10</t>
  </si>
  <si>
    <t>märgsilo, 15…25% KA</t>
  </si>
  <si>
    <t>närbsilo, 25-40% KA</t>
  </si>
  <si>
    <t>põhk, 20% KA</t>
  </si>
  <si>
    <t>6…7</t>
  </si>
  <si>
    <t>vilis</t>
  </si>
  <si>
    <t>Haljasmais, 12…20% KA</t>
  </si>
  <si>
    <t>teravili</t>
  </si>
  <si>
    <t>12…14</t>
  </si>
  <si>
    <t>oder</t>
  </si>
  <si>
    <t>odrajahu</t>
  </si>
  <si>
    <t>kaer</t>
  </si>
  <si>
    <t>nisu</t>
  </si>
  <si>
    <t>rukis</t>
  </si>
  <si>
    <t>mais (teravili)</t>
  </si>
  <si>
    <t>kaunvili</t>
  </si>
  <si>
    <t>13…15</t>
  </si>
  <si>
    <t>Rapsiseeme</t>
  </si>
  <si>
    <t>täispiim</t>
  </si>
  <si>
    <t>Metaboliseeruv energia, MJ/kgKA</t>
  </si>
  <si>
    <t>Söödavajadus</t>
  </si>
  <si>
    <t>Söödavajaduse katmine</t>
  </si>
  <si>
    <t>Koefit-sient</t>
  </si>
  <si>
    <t>Ühiku hind, €</t>
  </si>
  <si>
    <t>Kokku, €</t>
  </si>
  <si>
    <t>Hind, €/kg</t>
  </si>
  <si>
    <t>Variant 1</t>
  </si>
  <si>
    <t>Variant 2</t>
  </si>
  <si>
    <t>Jõusööda kulu, g/kg eluskaalu kohta</t>
  </si>
  <si>
    <t>Jõusööda osatähtsus ratsiooni energiasisaldusest, %</t>
  </si>
  <si>
    <t>Hind,€/kg</t>
  </si>
  <si>
    <t>Söötmise kadu, %</t>
  </si>
  <si>
    <t xml:space="preserve">   Vasikad, pea</t>
  </si>
  <si>
    <t xml:space="preserve">   Nuumpullid, kg</t>
  </si>
  <si>
    <t>NUUMPULL</t>
  </si>
  <si>
    <t xml:space="preserve">   Söödapõhk</t>
  </si>
  <si>
    <t>Näide   2011</t>
  </si>
  <si>
    <t>Söödakulu 1 kg liha tootmiseks, €/kg (eluskaal)</t>
  </si>
  <si>
    <t>Muutuvkulud 1 kg toodangu saamiseks, €/kg (eluskaal)</t>
  </si>
  <si>
    <t>Kattetulu 1 kg toodangu saamiseks, €/kg (eluskaal)</t>
  </si>
  <si>
    <t>Energiakulu 1 kg toodangu saamiseks, MJ/kg (eluskaal)</t>
  </si>
  <si>
    <t xml:space="preserve">MUUTUVKULUD KOKKU </t>
  </si>
  <si>
    <t>Jõusööt kokku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</si>
</sst>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0"/>
    <numFmt numFmtId="173" formatCode="0.0%"/>
    <numFmt numFmtId="174" formatCode="#,##0_ ;[Red]\-#,##0\ "/>
  </numFmts>
  <fonts count="5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24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66CC"/>
      <name val="Arial"/>
      <family val="2"/>
    </font>
    <font>
      <b/>
      <sz val="12"/>
      <color rgb="FF0066CC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0" xfId="62">
      <alignment/>
      <protection/>
    </xf>
    <xf numFmtId="2" fontId="0" fillId="0" borderId="11" xfId="0" applyNumberFormat="1" applyFont="1" applyBorder="1" applyAlignment="1">
      <alignment horizontal="right"/>
    </xf>
    <xf numFmtId="166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3" fontId="0" fillId="33" borderId="3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9" xfId="0" applyFill="1" applyBorder="1" applyAlignment="1">
      <alignment/>
    </xf>
    <xf numFmtId="2" fontId="0" fillId="33" borderId="30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166" fontId="0" fillId="33" borderId="30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0" fillId="6" borderId="0" xfId="0" applyFill="1" applyBorder="1" applyAlignment="1" applyProtection="1">
      <alignment/>
      <protection locked="0"/>
    </xf>
    <xf numFmtId="3" fontId="0" fillId="6" borderId="0" xfId="0" applyNumberFormat="1" applyFill="1" applyBorder="1" applyAlignment="1" applyProtection="1">
      <alignment/>
      <protection locked="0"/>
    </xf>
    <xf numFmtId="2" fontId="0" fillId="6" borderId="0" xfId="0" applyNumberFormat="1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6" borderId="15" xfId="0" applyFont="1" applyFill="1" applyBorder="1" applyAlignment="1" applyProtection="1">
      <alignment/>
      <protection locked="0"/>
    </xf>
    <xf numFmtId="4" fontId="0" fillId="6" borderId="17" xfId="0" applyNumberFormat="1" applyFill="1" applyBorder="1" applyAlignment="1" applyProtection="1">
      <alignment/>
      <protection locked="0"/>
    </xf>
    <xf numFmtId="3" fontId="1" fillId="6" borderId="0" xfId="0" applyNumberFormat="1" applyFont="1" applyFill="1" applyBorder="1" applyAlignment="1" applyProtection="1">
      <alignment/>
      <protection locked="0"/>
    </xf>
    <xf numFmtId="0" fontId="0" fillId="0" borderId="17" xfId="0" applyFont="1" applyBorder="1" applyAlignment="1">
      <alignment horizontal="center" wrapText="1"/>
    </xf>
    <xf numFmtId="3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9" fontId="0" fillId="6" borderId="11" xfId="76" applyFont="1" applyFill="1" applyBorder="1" applyAlignment="1" applyProtection="1">
      <alignment/>
      <protection locked="0"/>
    </xf>
    <xf numFmtId="165" fontId="0" fillId="6" borderId="0" xfId="0" applyNumberFormat="1" applyFill="1" applyBorder="1" applyAlignment="1" applyProtection="1">
      <alignment/>
      <protection locked="0"/>
    </xf>
    <xf numFmtId="9" fontId="0" fillId="6" borderId="11" xfId="0" applyNumberFormat="1" applyFill="1" applyBorder="1" applyAlignment="1" applyProtection="1">
      <alignment/>
      <protection locked="0"/>
    </xf>
    <xf numFmtId="166" fontId="0" fillId="6" borderId="0" xfId="0" applyNumberFormat="1" applyFill="1" applyBorder="1" applyAlignment="1" applyProtection="1">
      <alignment/>
      <protection locked="0"/>
    </xf>
    <xf numFmtId="4" fontId="0" fillId="6" borderId="0" xfId="0" applyNumberForma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 locked="0"/>
    </xf>
    <xf numFmtId="9" fontId="0" fillId="6" borderId="0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174" fontId="1" fillId="33" borderId="13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2" fontId="0" fillId="0" borderId="32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/>
    </xf>
    <xf numFmtId="173" fontId="0" fillId="0" borderId="17" xfId="74" applyNumberFormat="1" applyFont="1" applyBorder="1" applyAlignment="1">
      <alignment/>
    </xf>
    <xf numFmtId="3" fontId="0" fillId="0" borderId="17" xfId="0" applyNumberFormat="1" applyBorder="1" applyAlignment="1">
      <alignment/>
    </xf>
    <xf numFmtId="166" fontId="0" fillId="33" borderId="28" xfId="0" applyNumberFormat="1" applyFill="1" applyBorder="1" applyAlignment="1">
      <alignment/>
    </xf>
    <xf numFmtId="173" fontId="0" fillId="33" borderId="30" xfId="74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" fontId="0" fillId="0" borderId="17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0" fillId="0" borderId="11" xfId="76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0" xfId="0" applyNumberFormat="1" applyBorder="1" applyAlignment="1">
      <alignment/>
    </xf>
    <xf numFmtId="173" fontId="0" fillId="0" borderId="30" xfId="74" applyNumberFormat="1" applyFont="1" applyBorder="1" applyAlignment="1">
      <alignment/>
    </xf>
    <xf numFmtId="3" fontId="0" fillId="0" borderId="30" xfId="0" applyNumberFormat="1" applyBorder="1" applyAlignment="1">
      <alignment/>
    </xf>
    <xf numFmtId="172" fontId="0" fillId="0" borderId="0" xfId="76" applyNumberFormat="1" applyFont="1" applyFill="1" applyBorder="1" applyAlignment="1" applyProtection="1">
      <alignment/>
      <protection locked="0"/>
    </xf>
    <xf numFmtId="3" fontId="0" fillId="0" borderId="0" xfId="76" applyNumberFormat="1" applyFont="1" applyFill="1" applyBorder="1" applyAlignment="1" applyProtection="1">
      <alignment/>
      <protection locked="0"/>
    </xf>
    <xf numFmtId="4" fontId="0" fillId="0" borderId="0" xfId="76" applyNumberFormat="1" applyFont="1" applyFill="1" applyBorder="1" applyAlignment="1" applyProtection="1">
      <alignment/>
      <protection locked="0"/>
    </xf>
    <xf numFmtId="172" fontId="0" fillId="0" borderId="0" xfId="0" applyNumberFormat="1" applyFill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74" fontId="51" fillId="0" borderId="12" xfId="0" applyNumberFormat="1" applyFont="1" applyBorder="1" applyAlignment="1">
      <alignment/>
    </xf>
    <xf numFmtId="0" fontId="51" fillId="0" borderId="13" xfId="0" applyFont="1" applyBorder="1" applyAlignment="1">
      <alignment/>
    </xf>
    <xf numFmtId="174" fontId="52" fillId="0" borderId="13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0" fillId="0" borderId="37" xfId="0" applyNumberForma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70" applyFont="1" applyBorder="1" applyAlignment="1">
      <alignment horizontal="center" vertical="center" wrapText="1"/>
      <protection/>
    </xf>
    <xf numFmtId="0" fontId="0" fillId="0" borderId="12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2" xfId="71" applyFont="1" applyBorder="1" applyAlignment="1">
      <alignment horizontal="center" vertical="center"/>
      <protection/>
    </xf>
    <xf numFmtId="0" fontId="0" fillId="0" borderId="13" xfId="71" applyFont="1" applyBorder="1" applyAlignment="1">
      <alignment horizontal="center" vertical="center"/>
      <protection/>
    </xf>
    <xf numFmtId="0" fontId="0" fillId="0" borderId="13" xfId="71" applyFont="1" applyBorder="1" applyAlignment="1">
      <alignment horizontal="center" vertical="center" wrapText="1"/>
      <protection/>
    </xf>
    <xf numFmtId="0" fontId="0" fillId="0" borderId="27" xfId="70" applyFont="1" applyBorder="1" applyAlignment="1">
      <alignment horizontal="center" vertical="center" wrapText="1"/>
      <protection/>
    </xf>
    <xf numFmtId="0" fontId="23" fillId="0" borderId="38" xfId="0" applyFont="1" applyBorder="1" applyAlignment="1">
      <alignment horizontal="center"/>
    </xf>
    <xf numFmtId="0" fontId="0" fillId="0" borderId="0" xfId="55">
      <alignment/>
      <protection/>
    </xf>
    <xf numFmtId="0" fontId="32" fillId="0" borderId="39" xfId="61" applyBorder="1">
      <alignment/>
      <protection/>
    </xf>
    <xf numFmtId="0" fontId="32" fillId="0" borderId="39" xfId="61" applyBorder="1" applyAlignment="1">
      <alignment horizontal="center"/>
      <protection/>
    </xf>
    <xf numFmtId="0" fontId="0" fillId="0" borderId="39" xfId="55" applyBorder="1">
      <alignment/>
      <protection/>
    </xf>
    <xf numFmtId="0" fontId="32" fillId="0" borderId="21" xfId="61" applyBorder="1">
      <alignment/>
      <protection/>
    </xf>
    <xf numFmtId="0" fontId="31" fillId="0" borderId="0" xfId="55" applyFont="1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3" xfId="58"/>
    <cellStyle name="Normal 2 4" xfId="59"/>
    <cellStyle name="Normal 2 5" xfId="60"/>
    <cellStyle name="Normal 2 6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rmal 8" xfId="70"/>
    <cellStyle name="Normal 9" xfId="71"/>
    <cellStyle name="Note" xfId="72"/>
    <cellStyle name="Output" xfId="73"/>
    <cellStyle name="Percent" xfId="74"/>
    <cellStyle name="Percent 2" xfId="75"/>
    <cellStyle name="Percent 3" xfId="76"/>
    <cellStyle name="Percent 3 2" xfId="77"/>
    <cellStyle name="Percent 4" xfId="78"/>
    <cellStyle name="Percent 5" xfId="79"/>
    <cellStyle name="Percent 6" xfId="80"/>
    <cellStyle name="Percent 7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0</xdr:colOff>
      <xdr:row>47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6675"/>
          <a:ext cx="6705600" cy="7610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KASUTAMISE ÕPETUS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Tabeltöötluspaketi Excel rakendus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NUUMPULL - KATTETULU ARVESTUS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mõeldud töövahendina põllumajandustootjatele ja konsulentidele.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Kattetulu arvestusmetoodika tundmine on abiks sissetulekute ja kulutuste planeerimisel ning aitab meeles pidada, milliste kulutustega peab kindlasti arvestama.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Lisainformatsiooni kattetulu arvestamise metoodika kohta võib leida Jäneda Õppe- ja Nõuandekeskuses ja Maamajanduse Infokeskuses välja antud trükistes “Kattetulu arvestused taime- ja loomakasvatuses“ (1995-2008). 2009, 2010 ja 2011. aasta väljaanded on elektroonilised ja need leiate aadressilt </a:t>
          </a:r>
          <a:r>
            <a:rPr lang="en-US" cap="none" sz="1100" b="0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http://www.maainfo.ee/index.php?page=3512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NUUMPULL - KATTETULU ARVESTUS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koostatud Exceli tööraamatuna, mistõttu on soovitav omada veidi algteadmisi Exeliga töötamisest.  Numbreid saab sisestada värvilisetele väljadele, arvutused toimuvad automaatselt ja valemite kaitsmiseks on ülejäänud tööleht pandud kaitse alla.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Näidisarvestus on analoogne elektroonilisest väljaandest "Kattetulu arvestused taime- ja loomakasvatuses 2011", "Nuumpull".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Töölehed: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“Nuumpull”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annab ülevaate sissetulekute ja kulude planeerimisest.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Töölehed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Variant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ja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Variant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on võrdlevate arvestuste tegemiseks (näiteks erinevad söödaratsioonid), lisatud on näidisarvestused 2011. aasta kohta.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"v_tabel"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võimaldab võrrelda piimatootmise kattetulu kahe erineva arvestuse puhul, tööleht täitub automaatselt, kui eelnevalt on täidetud töölehed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"Variant 1"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"Variant 2"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 järjekord: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Vali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"Variant 1"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 alusta täitmist kogutoodangu arvestuse osas, märkides vajalikud andmed värvilistele väljadele.  Tabeli parempoolses osas on näide 2011. aasta andmetel.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2.Sõnniku kogutoodangu arvestuses võib kasutada koefitsienti vastavalt  sõnniku kasutamisele tootmises (väetisena) ja võimalusele seda realiseerida.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3.Planeeri söödavajadus.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Planeeri söödavajaduse katmine rohusöötade ja jõusöödaga ning jälgi, et planeeritud söödavajadus oleks kaetud.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Planeeri ka muud kulud (ravimid ja veterinaarteenused, allapanu jne).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Kui soovid võrrelda erinevaid söödaratsioone, siis täida ka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"Variant 2"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Tööleht "V_tabel" täitub automaatselt ja sellel saab võrrelda kahte erinevat arvestust.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Informatsiooni sisestamine on võimalik ainult värviliselt märgitud väljadel, ülejäänud ala on kaitstud tabelites sisalduvate valemite rikkumise tõkestamiseks.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 käigus võib siiski ette tulla olukordi, kus oleks vaja valemit redigeerida või mittevajalikke ridu varjata, kaitstud pesasse midagi kirjutada jne. Kaitse eemaldamiseks valige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tehke korrigeerimised ja valige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Protect 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7</xdr:col>
      <xdr:colOff>333375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8100"/>
          <a:ext cx="54864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KATTETULU arvestus nuumpulli kohta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KOGUTOODANG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Koefitsiendid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arvutatakse karja keskmise väljalangevuse  baasil. (näites on väljalangevus 3%)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Vasika väärtus tuleb kogutoodangu väärtusest maha arvestada (miinusmärgiga).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Näites on realiseeritava nuumpulli kaal 430 kg (eluskaalus), mida on vähendatud väljalangevuse koefitsiendiga korrutades.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Sõnniku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hind arvutatakse vastavalt põhitoitainete (NPK) sisaldusele sõnnikus (vastavalt analüüsile) lähtudes arvestuslikust toimaine hinnast mineraalväetises.  Võib kasutada koefitsienti vastavalt  sõnniku kasutamisele tootmises (väetisena) ja võimalusele seda realiseerida.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MUUTUVKULUD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Muutuvkuludest 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kõige suurema osatähtsusega söödakulud, mis tuleb planeerida vastavalt söödavajadusele.  Söödavajaduse katmise planeerimisel on abiks tabel keskmisest metaboliseeruva energuia sisaldusest erinevates söötades.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Näites on arvestatud, et rohusöötade tootmine ja karjatamine toimub kultuurrohumaadel  ja vastavalt nende rohusöötade maksumus.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Rohusöötade maksumuse arvutamisel võib kasutada vastavaid kattetulu arvestamise tabeleid silo, heina ja karjamaarohu kohta.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Jõusöödana on kasutatud teraviljasegu (oder, nisu, kaer), millele on lisatud mineraalaineid.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Söötmise kadu arvutatakse protsendina jõusööda kulust, selleks võiks arvestada 5-10% jõusööda maksumusest.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tabSelected="1" zoomScalePageLayoutView="0" workbookViewId="0" topLeftCell="A1">
      <selection activeCell="O16" sqref="O16"/>
    </sheetView>
  </sheetViews>
  <sheetFormatPr defaultColWidth="9.140625" defaultRowHeight="12.75"/>
  <cols>
    <col min="1" max="16384" width="9.140625" style="36" customWidth="1"/>
  </cols>
  <sheetData/>
  <sheetProtection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6:C5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2.57421875" style="36" customWidth="1"/>
    <col min="2" max="2" width="32.140625" style="36" customWidth="1"/>
    <col min="3" max="16384" width="9.140625" style="36" customWidth="1"/>
  </cols>
  <sheetData>
    <row r="26" ht="12.75">
      <c r="C26" s="185"/>
    </row>
    <row r="27" spans="2:3" ht="15">
      <c r="B27" s="190" t="s">
        <v>51</v>
      </c>
      <c r="C27" s="185"/>
    </row>
    <row r="28" spans="2:3" ht="15">
      <c r="B28" s="189"/>
      <c r="C28" s="187" t="s">
        <v>26</v>
      </c>
    </row>
    <row r="29" spans="2:3" ht="15">
      <c r="B29" s="186" t="s">
        <v>27</v>
      </c>
      <c r="C29" s="187" t="s">
        <v>28</v>
      </c>
    </row>
    <row r="30" spans="2:3" ht="15">
      <c r="B30" s="186" t="s">
        <v>29</v>
      </c>
      <c r="C30" s="187" t="s">
        <v>30</v>
      </c>
    </row>
    <row r="31" spans="2:3" ht="15">
      <c r="B31" s="186" t="s">
        <v>31</v>
      </c>
      <c r="C31" s="187" t="s">
        <v>32</v>
      </c>
    </row>
    <row r="32" spans="2:3" ht="15">
      <c r="B32" s="186" t="s">
        <v>33</v>
      </c>
      <c r="C32" s="187" t="s">
        <v>32</v>
      </c>
    </row>
    <row r="33" spans="2:3" ht="15">
      <c r="B33" s="186" t="s">
        <v>34</v>
      </c>
      <c r="C33" s="187" t="s">
        <v>32</v>
      </c>
    </row>
    <row r="34" spans="2:3" ht="15">
      <c r="B34" s="186" t="s">
        <v>35</v>
      </c>
      <c r="C34" s="187" t="s">
        <v>36</v>
      </c>
    </row>
    <row r="35" spans="2:3" ht="15">
      <c r="B35" s="186" t="s">
        <v>37</v>
      </c>
      <c r="C35" s="187" t="s">
        <v>32</v>
      </c>
    </row>
    <row r="36" spans="2:3" ht="15">
      <c r="B36" s="186" t="s">
        <v>38</v>
      </c>
      <c r="C36" s="186"/>
    </row>
    <row r="37" spans="2:3" ht="15">
      <c r="B37" s="186"/>
      <c r="C37" s="186"/>
    </row>
    <row r="38" spans="2:3" ht="15">
      <c r="B38" s="186" t="s">
        <v>39</v>
      </c>
      <c r="C38" s="187" t="s">
        <v>40</v>
      </c>
    </row>
    <row r="39" spans="2:3" ht="15">
      <c r="B39" s="186" t="s">
        <v>41</v>
      </c>
      <c r="C39" s="187">
        <v>12.5</v>
      </c>
    </row>
    <row r="40" spans="2:3" ht="15">
      <c r="B40" s="186" t="s">
        <v>42</v>
      </c>
      <c r="C40" s="187">
        <v>13</v>
      </c>
    </row>
    <row r="41" spans="2:3" ht="15">
      <c r="B41" s="186" t="s">
        <v>43</v>
      </c>
      <c r="C41" s="187">
        <v>11.9</v>
      </c>
    </row>
    <row r="42" spans="2:3" ht="15">
      <c r="B42" s="186" t="s">
        <v>44</v>
      </c>
      <c r="C42" s="187">
        <v>13.8</v>
      </c>
    </row>
    <row r="43" spans="2:3" ht="15">
      <c r="B43" s="186" t="s">
        <v>45</v>
      </c>
      <c r="C43" s="187">
        <v>13.5</v>
      </c>
    </row>
    <row r="44" spans="2:3" ht="15">
      <c r="B44" s="186" t="s">
        <v>46</v>
      </c>
      <c r="C44" s="187">
        <v>14</v>
      </c>
    </row>
    <row r="45" spans="2:3" ht="15">
      <c r="B45" s="186" t="s">
        <v>47</v>
      </c>
      <c r="C45" s="187">
        <v>13.5</v>
      </c>
    </row>
    <row r="46" spans="2:3" ht="12.75">
      <c r="B46" s="188"/>
      <c r="C46" s="188"/>
    </row>
    <row r="47" spans="2:3" ht="15">
      <c r="B47" s="186" t="s">
        <v>20</v>
      </c>
      <c r="C47" s="187" t="s">
        <v>48</v>
      </c>
    </row>
    <row r="48" spans="2:3" ht="15">
      <c r="B48" s="186" t="s">
        <v>49</v>
      </c>
      <c r="C48" s="187">
        <v>19</v>
      </c>
    </row>
    <row r="49" spans="2:3" ht="15">
      <c r="B49" s="186" t="s">
        <v>10</v>
      </c>
      <c r="C49" s="187">
        <v>12</v>
      </c>
    </row>
    <row r="50" spans="2:3" ht="12.75">
      <c r="B50" s="188"/>
      <c r="C50" s="188"/>
    </row>
    <row r="51" spans="2:3" ht="15">
      <c r="B51" s="186" t="s">
        <v>50</v>
      </c>
      <c r="C51" s="187">
        <v>20</v>
      </c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showGridLines="0" showZeros="0" zoomScalePageLayoutView="0" workbookViewId="0" topLeftCell="A1">
      <selection activeCell="E31" sqref="E31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10.8515625" style="0" customWidth="1"/>
    <col min="4" max="6" width="9.8515625" style="0" customWidth="1"/>
    <col min="7" max="7" width="9.00390625" style="0" customWidth="1"/>
    <col min="8" max="8" width="10.00390625" style="0" customWidth="1"/>
    <col min="9" max="9" width="9.421875" style="0" customWidth="1"/>
    <col min="10" max="11" width="10.00390625" style="0" customWidth="1"/>
    <col min="12" max="12" width="15.421875" style="0" bestFit="1" customWidth="1"/>
    <col min="13" max="13" width="9.140625" style="65" customWidth="1"/>
    <col min="14" max="14" width="32.140625" style="0" bestFit="1" customWidth="1"/>
  </cols>
  <sheetData>
    <row r="1" ht="13.5" thickBot="1"/>
    <row r="2" spans="1:13" s="25" customFormat="1" ht="33" customHeight="1">
      <c r="A2" s="26" t="s">
        <v>66</v>
      </c>
      <c r="B2" s="117">
        <v>2011</v>
      </c>
      <c r="C2" s="118"/>
      <c r="D2" s="118"/>
      <c r="E2" s="118"/>
      <c r="F2" s="118"/>
      <c r="G2" s="118"/>
      <c r="H2" s="119"/>
      <c r="I2" s="120" t="s">
        <v>68</v>
      </c>
      <c r="J2" s="121"/>
      <c r="K2" s="121"/>
      <c r="L2" s="122"/>
      <c r="M2" s="66"/>
    </row>
    <row r="3" spans="1:12" ht="12.75" customHeight="1">
      <c r="A3" s="32" t="s">
        <v>1</v>
      </c>
      <c r="B3" s="99" t="s">
        <v>54</v>
      </c>
      <c r="C3" s="101" t="s">
        <v>24</v>
      </c>
      <c r="D3" s="101" t="s">
        <v>55</v>
      </c>
      <c r="E3" s="2"/>
      <c r="F3" s="2"/>
      <c r="G3" s="2"/>
      <c r="H3" s="107" t="s">
        <v>56</v>
      </c>
      <c r="I3" s="109" t="s">
        <v>54</v>
      </c>
      <c r="J3" s="111" t="s">
        <v>24</v>
      </c>
      <c r="K3" s="103" t="s">
        <v>55</v>
      </c>
      <c r="L3" s="113" t="s">
        <v>56</v>
      </c>
    </row>
    <row r="4" spans="1:12" ht="12.75">
      <c r="A4" s="13"/>
      <c r="B4" s="100"/>
      <c r="C4" s="102"/>
      <c r="D4" s="102"/>
      <c r="E4" s="6"/>
      <c r="F4" s="6"/>
      <c r="G4" s="6"/>
      <c r="H4" s="108"/>
      <c r="I4" s="110"/>
      <c r="J4" s="112"/>
      <c r="K4" s="104"/>
      <c r="L4" s="114"/>
    </row>
    <row r="5" spans="1:12" ht="15" customHeight="1">
      <c r="A5" s="11" t="s">
        <v>64</v>
      </c>
      <c r="B5" s="3">
        <v>-1.015</v>
      </c>
      <c r="C5" s="70"/>
      <c r="D5" s="70"/>
      <c r="E5" s="4"/>
      <c r="F5" s="4"/>
      <c r="G5" s="4"/>
      <c r="H5" s="39">
        <f>B5*D5</f>
        <v>0</v>
      </c>
      <c r="I5" s="47">
        <v>-1.015</v>
      </c>
      <c r="J5" s="49"/>
      <c r="K5" s="64">
        <v>130</v>
      </c>
      <c r="L5" s="50">
        <f>K5*I5</f>
        <v>-131.95</v>
      </c>
    </row>
    <row r="6" spans="1:12" ht="15" customHeight="1">
      <c r="A6" s="11" t="s">
        <v>65</v>
      </c>
      <c r="B6" s="98">
        <v>0.985</v>
      </c>
      <c r="C6" s="71"/>
      <c r="D6" s="85"/>
      <c r="E6" s="4"/>
      <c r="F6" s="4"/>
      <c r="G6" s="4"/>
      <c r="H6" s="39">
        <f>B6*C6*D6</f>
        <v>0</v>
      </c>
      <c r="I6" s="48">
        <v>0.985</v>
      </c>
      <c r="J6" s="47">
        <v>430</v>
      </c>
      <c r="K6" s="63">
        <v>1.08</v>
      </c>
      <c r="L6" s="51">
        <f>I6*K6*J6</f>
        <v>457.434</v>
      </c>
    </row>
    <row r="7" spans="1:12" ht="15" customHeight="1">
      <c r="A7" s="11" t="s">
        <v>18</v>
      </c>
      <c r="B7" s="73"/>
      <c r="C7" s="70"/>
      <c r="D7" s="70"/>
      <c r="E7" s="4"/>
      <c r="F7" s="4"/>
      <c r="G7" s="4"/>
      <c r="H7" s="39">
        <f>D7*C7*B7</f>
        <v>0</v>
      </c>
      <c r="I7" s="47">
        <v>0.5</v>
      </c>
      <c r="J7" s="47">
        <v>9</v>
      </c>
      <c r="K7" s="64">
        <v>6</v>
      </c>
      <c r="L7" s="51">
        <f>K7*J7*I7</f>
        <v>27</v>
      </c>
    </row>
    <row r="8" spans="1:12" ht="15" customHeight="1">
      <c r="A8" s="74"/>
      <c r="B8" s="3"/>
      <c r="C8" s="4"/>
      <c r="D8" s="4"/>
      <c r="E8" s="4"/>
      <c r="F8" s="4"/>
      <c r="G8" s="4"/>
      <c r="H8" s="75"/>
      <c r="I8" s="47"/>
      <c r="J8" s="47"/>
      <c r="K8" s="47"/>
      <c r="L8" s="55"/>
    </row>
    <row r="9" spans="1:12" ht="15" customHeight="1">
      <c r="A9" s="74"/>
      <c r="B9" s="3"/>
      <c r="C9" s="4"/>
      <c r="D9" s="4"/>
      <c r="E9" s="4"/>
      <c r="F9" s="4"/>
      <c r="G9" s="4"/>
      <c r="H9" s="75"/>
      <c r="I9" s="47"/>
      <c r="J9" s="47"/>
      <c r="K9" s="47"/>
      <c r="L9" s="55"/>
    </row>
    <row r="10" spans="1:12" ht="15" customHeight="1">
      <c r="A10" s="74"/>
      <c r="B10" s="3"/>
      <c r="C10" s="4"/>
      <c r="D10" s="4"/>
      <c r="E10" s="4"/>
      <c r="F10" s="4"/>
      <c r="G10" s="4"/>
      <c r="H10" s="75"/>
      <c r="I10" s="47"/>
      <c r="J10" s="47"/>
      <c r="K10" s="47"/>
      <c r="L10" s="55"/>
    </row>
    <row r="11" spans="1:12" ht="12.75">
      <c r="A11" s="28" t="s">
        <v>25</v>
      </c>
      <c r="B11" s="21"/>
      <c r="C11" s="15"/>
      <c r="D11" s="15"/>
      <c r="E11" s="15"/>
      <c r="F11" s="15"/>
      <c r="G11" s="15"/>
      <c r="H11" s="40">
        <f>SUM(H5:H10)</f>
        <v>0</v>
      </c>
      <c r="I11" s="52"/>
      <c r="J11" s="52"/>
      <c r="K11" s="52"/>
      <c r="L11" s="53">
        <f>SUM(L5:L10)</f>
        <v>352.48400000000004</v>
      </c>
    </row>
    <row r="12" spans="1:12" ht="12.75">
      <c r="A12" s="11"/>
      <c r="B12" s="3"/>
      <c r="C12" s="4"/>
      <c r="D12" s="4"/>
      <c r="E12" s="4"/>
      <c r="F12" s="4"/>
      <c r="G12" s="4"/>
      <c r="H12" s="12"/>
      <c r="I12" s="47"/>
      <c r="J12" s="47"/>
      <c r="K12" s="47"/>
      <c r="L12" s="54"/>
    </row>
    <row r="13" spans="1:12" ht="12.75">
      <c r="A13" s="32" t="s">
        <v>3</v>
      </c>
      <c r="B13" s="7"/>
      <c r="C13" s="105" t="s">
        <v>19</v>
      </c>
      <c r="D13" s="2"/>
      <c r="E13" s="2"/>
      <c r="F13" s="2"/>
      <c r="G13" s="105" t="s">
        <v>57</v>
      </c>
      <c r="H13" s="10"/>
      <c r="I13" s="43"/>
      <c r="J13" s="43"/>
      <c r="K13" s="43"/>
      <c r="L13" s="44"/>
    </row>
    <row r="14" spans="1:12" ht="17.25" customHeight="1">
      <c r="A14" s="13"/>
      <c r="B14" s="24" t="s">
        <v>16</v>
      </c>
      <c r="C14" s="106"/>
      <c r="D14" s="23" t="s">
        <v>17</v>
      </c>
      <c r="E14" s="23" t="s">
        <v>2</v>
      </c>
      <c r="F14" s="23" t="s">
        <v>0</v>
      </c>
      <c r="G14" s="106"/>
      <c r="H14" s="31" t="s">
        <v>56</v>
      </c>
      <c r="I14" s="45" t="s">
        <v>2</v>
      </c>
      <c r="J14" s="45" t="s">
        <v>24</v>
      </c>
      <c r="K14" s="45" t="s">
        <v>62</v>
      </c>
      <c r="L14" s="46" t="s">
        <v>56</v>
      </c>
    </row>
    <row r="15" spans="1:12" ht="15" customHeight="1">
      <c r="A15" s="11" t="s">
        <v>52</v>
      </c>
      <c r="B15" s="37"/>
      <c r="C15" s="20"/>
      <c r="D15" s="18"/>
      <c r="E15" s="76"/>
      <c r="F15" s="18"/>
      <c r="G15" s="20"/>
      <c r="H15" s="77"/>
      <c r="I15" s="78">
        <v>35040</v>
      </c>
      <c r="J15" s="79"/>
      <c r="K15" s="79"/>
      <c r="L15" s="80"/>
    </row>
    <row r="16" spans="1:12" ht="15" customHeight="1">
      <c r="A16" s="11" t="s">
        <v>8</v>
      </c>
      <c r="B16" s="3"/>
      <c r="C16" s="4"/>
      <c r="D16" s="4"/>
      <c r="E16" s="4"/>
      <c r="F16" s="4"/>
      <c r="G16" s="4"/>
      <c r="H16" s="12"/>
      <c r="I16" s="47"/>
      <c r="J16" s="47"/>
      <c r="K16" s="47"/>
      <c r="L16" s="54"/>
    </row>
    <row r="17" spans="1:12" ht="15" customHeight="1">
      <c r="A17" s="11" t="s">
        <v>5</v>
      </c>
      <c r="B17" s="81"/>
      <c r="C17" s="82"/>
      <c r="D17" s="71"/>
      <c r="E17" s="19">
        <f>C17*D17</f>
        <v>0</v>
      </c>
      <c r="F17" s="116">
        <f>IF(B17=0,0,D17/B17)</f>
        <v>0</v>
      </c>
      <c r="G17" s="70"/>
      <c r="H17" s="39">
        <f>G17*F17</f>
        <v>0</v>
      </c>
      <c r="I17" s="49">
        <v>15120</v>
      </c>
      <c r="J17" s="49">
        <v>6300</v>
      </c>
      <c r="K17" s="48">
        <v>0.0233</v>
      </c>
      <c r="L17" s="51">
        <f>K17*J17</f>
        <v>146.79000000000002</v>
      </c>
    </row>
    <row r="18" spans="1:12" ht="15" customHeight="1">
      <c r="A18" s="11" t="s">
        <v>6</v>
      </c>
      <c r="B18" s="83"/>
      <c r="C18" s="82"/>
      <c r="D18" s="71"/>
      <c r="E18" s="19">
        <f>C18*D18</f>
        <v>0</v>
      </c>
      <c r="F18" s="116">
        <f>IF(B18=0,0,D18/B18)</f>
        <v>0</v>
      </c>
      <c r="G18" s="84"/>
      <c r="H18" s="39">
        <f>G18*F18</f>
        <v>0</v>
      </c>
      <c r="I18" s="49">
        <v>750</v>
      </c>
      <c r="J18" s="49">
        <v>100</v>
      </c>
      <c r="K18" s="48">
        <v>0.064</v>
      </c>
      <c r="L18" s="51">
        <f>K18*J18</f>
        <v>6.4</v>
      </c>
    </row>
    <row r="19" spans="1:12" ht="15" customHeight="1">
      <c r="A19" s="11" t="s">
        <v>4</v>
      </c>
      <c r="B19" s="83"/>
      <c r="C19" s="82"/>
      <c r="D19" s="71"/>
      <c r="E19" s="19">
        <f>C19*D19</f>
        <v>0</v>
      </c>
      <c r="F19" s="116">
        <f>IF(B19=0,0,D19/B19)</f>
        <v>0</v>
      </c>
      <c r="G19" s="70"/>
      <c r="H19" s="39">
        <f>G19*F19</f>
        <v>0</v>
      </c>
      <c r="I19" s="49">
        <v>6150</v>
      </c>
      <c r="J19" s="49">
        <v>3000</v>
      </c>
      <c r="K19" s="48">
        <v>0.016</v>
      </c>
      <c r="L19" s="51">
        <f>K19*J19</f>
        <v>48</v>
      </c>
    </row>
    <row r="20" spans="1:12" ht="15" customHeight="1">
      <c r="A20" s="9" t="s">
        <v>67</v>
      </c>
      <c r="B20" s="83"/>
      <c r="C20" s="82"/>
      <c r="D20" s="70"/>
      <c r="E20" s="19">
        <f>C20*D20</f>
        <v>0</v>
      </c>
      <c r="F20" s="116">
        <f>IF(B20=0,0,D20/B20)</f>
        <v>0</v>
      </c>
      <c r="G20" s="70"/>
      <c r="H20" s="39">
        <f>G20*F20</f>
        <v>0</v>
      </c>
      <c r="I20" s="47">
        <v>120</v>
      </c>
      <c r="J20" s="47">
        <v>100</v>
      </c>
      <c r="K20" s="63">
        <v>0.013</v>
      </c>
      <c r="L20" s="51">
        <f>K20*J20</f>
        <v>1.3</v>
      </c>
    </row>
    <row r="21" spans="1:12" ht="15" customHeight="1">
      <c r="A21" s="11" t="s">
        <v>9</v>
      </c>
      <c r="B21" s="3"/>
      <c r="C21" s="4"/>
      <c r="D21" s="4"/>
      <c r="E21" s="4"/>
      <c r="F21" s="4"/>
      <c r="G21" s="4"/>
      <c r="H21" s="39"/>
      <c r="I21" s="47"/>
      <c r="J21" s="47"/>
      <c r="K21" s="63"/>
      <c r="L21" s="51"/>
    </row>
    <row r="22" spans="1:12" ht="15" customHeight="1">
      <c r="A22" s="74"/>
      <c r="B22" s="3"/>
      <c r="C22" s="82"/>
      <c r="D22" s="4"/>
      <c r="E22" s="19">
        <f>C22*F22</f>
        <v>0</v>
      </c>
      <c r="F22" s="71"/>
      <c r="G22" s="84"/>
      <c r="H22" s="39">
        <f>F22*G22</f>
        <v>0</v>
      </c>
      <c r="I22" s="49">
        <v>4920</v>
      </c>
      <c r="J22" s="49">
        <v>410</v>
      </c>
      <c r="K22" s="48">
        <v>0.165</v>
      </c>
      <c r="L22" s="51">
        <f>K22*J22</f>
        <v>67.65</v>
      </c>
    </row>
    <row r="23" spans="1:12" ht="15" customHeight="1">
      <c r="A23" s="74"/>
      <c r="B23" s="3"/>
      <c r="C23" s="82"/>
      <c r="D23" s="4"/>
      <c r="E23" s="19">
        <f>C23*F23</f>
        <v>0</v>
      </c>
      <c r="F23" s="70"/>
      <c r="G23" s="84"/>
      <c r="H23" s="39">
        <f aca="true" t="shared" si="0" ref="H23:H30">F23*G23</f>
        <v>0</v>
      </c>
      <c r="I23" s="49">
        <v>4940</v>
      </c>
      <c r="J23" s="47">
        <v>380</v>
      </c>
      <c r="K23" s="48">
        <v>0.17</v>
      </c>
      <c r="L23" s="51">
        <f>K23*J23</f>
        <v>64.60000000000001</v>
      </c>
    </row>
    <row r="24" spans="1:12" ht="15" customHeight="1">
      <c r="A24" s="74"/>
      <c r="B24" s="3"/>
      <c r="C24" s="82"/>
      <c r="D24" s="4"/>
      <c r="E24" s="19">
        <f>C24*F24</f>
        <v>0</v>
      </c>
      <c r="F24" s="70"/>
      <c r="G24" s="84"/>
      <c r="H24" s="39">
        <f t="shared" si="0"/>
        <v>0</v>
      </c>
      <c r="I24" s="49">
        <v>3050</v>
      </c>
      <c r="J24" s="47">
        <v>310</v>
      </c>
      <c r="K24" s="48">
        <v>0.144</v>
      </c>
      <c r="L24" s="51">
        <f>K24*J24</f>
        <v>44.63999999999999</v>
      </c>
    </row>
    <row r="25" spans="1:12" ht="15" customHeight="1">
      <c r="A25" s="74"/>
      <c r="B25" s="3"/>
      <c r="C25" s="71"/>
      <c r="D25" s="4"/>
      <c r="E25" s="19">
        <f>C25*F25</f>
        <v>0</v>
      </c>
      <c r="F25" s="70"/>
      <c r="G25" s="72"/>
      <c r="H25" s="39">
        <f t="shared" si="0"/>
        <v>0</v>
      </c>
      <c r="I25" s="47"/>
      <c r="J25" s="47"/>
      <c r="K25" s="48"/>
      <c r="L25" s="51"/>
    </row>
    <row r="26" spans="1:12" ht="15" customHeight="1">
      <c r="A26" s="74"/>
      <c r="B26" s="3"/>
      <c r="C26" s="71"/>
      <c r="D26" s="4"/>
      <c r="E26" s="19">
        <f>C26*F26</f>
        <v>0</v>
      </c>
      <c r="F26" s="70"/>
      <c r="G26" s="72"/>
      <c r="H26" s="39">
        <f t="shared" si="0"/>
        <v>0</v>
      </c>
      <c r="I26" s="49"/>
      <c r="J26" s="47"/>
      <c r="K26" s="48"/>
      <c r="L26" s="51"/>
    </row>
    <row r="27" spans="1:12" ht="15" customHeight="1">
      <c r="A27" s="86" t="s">
        <v>11</v>
      </c>
      <c r="B27" s="3"/>
      <c r="C27" s="4"/>
      <c r="D27" s="4"/>
      <c r="E27" s="4"/>
      <c r="F27" s="70"/>
      <c r="G27" s="84"/>
      <c r="H27" s="39">
        <f t="shared" si="0"/>
        <v>0</v>
      </c>
      <c r="I27" s="47"/>
      <c r="J27" s="47">
        <v>40</v>
      </c>
      <c r="K27" s="48">
        <v>0.7</v>
      </c>
      <c r="L27" s="51">
        <f>K27*J27</f>
        <v>28</v>
      </c>
    </row>
    <row r="28" spans="1:12" ht="15" customHeight="1">
      <c r="A28" s="27" t="s">
        <v>12</v>
      </c>
      <c r="B28" s="3"/>
      <c r="C28" s="4"/>
      <c r="D28" s="4"/>
      <c r="E28" s="4"/>
      <c r="F28" s="70"/>
      <c r="G28" s="84"/>
      <c r="H28" s="39">
        <f t="shared" si="0"/>
        <v>0</v>
      </c>
      <c r="I28" s="47"/>
      <c r="J28" s="47">
        <v>30</v>
      </c>
      <c r="K28" s="48">
        <v>0.322</v>
      </c>
      <c r="L28" s="51">
        <f>K28*J28</f>
        <v>9.66</v>
      </c>
    </row>
    <row r="29" spans="1:12" ht="15" customHeight="1">
      <c r="A29" s="27" t="s">
        <v>13</v>
      </c>
      <c r="B29" s="3"/>
      <c r="C29" s="4"/>
      <c r="D29" s="4"/>
      <c r="E29" s="4"/>
      <c r="F29" s="70"/>
      <c r="G29" s="84"/>
      <c r="H29" s="39">
        <f t="shared" si="0"/>
        <v>0</v>
      </c>
      <c r="I29" s="47"/>
      <c r="J29" s="47">
        <v>40</v>
      </c>
      <c r="K29" s="48">
        <v>1.4</v>
      </c>
      <c r="L29" s="51">
        <f>K29*J29</f>
        <v>56</v>
      </c>
    </row>
    <row r="30" spans="1:12" ht="15" customHeight="1">
      <c r="A30" s="87"/>
      <c r="B30" s="3"/>
      <c r="C30" s="4"/>
      <c r="D30" s="4"/>
      <c r="E30" s="4"/>
      <c r="F30" s="70"/>
      <c r="G30" s="72"/>
      <c r="H30" s="39">
        <f t="shared" si="0"/>
        <v>0</v>
      </c>
      <c r="I30" s="47"/>
      <c r="J30" s="47"/>
      <c r="K30" s="47"/>
      <c r="L30" s="51">
        <f>J30*K30</f>
        <v>0</v>
      </c>
    </row>
    <row r="31" spans="1:12" ht="15" customHeight="1">
      <c r="A31" s="27" t="s">
        <v>63</v>
      </c>
      <c r="B31" s="3"/>
      <c r="C31" s="4"/>
      <c r="D31" s="4"/>
      <c r="E31" s="88"/>
      <c r="F31" s="4"/>
      <c r="G31" s="4"/>
      <c r="H31" s="39">
        <f>SUM(H22:H26)*E31</f>
        <v>0</v>
      </c>
      <c r="I31" s="47"/>
      <c r="J31" s="47"/>
      <c r="K31" s="47"/>
      <c r="L31" s="51"/>
    </row>
    <row r="32" spans="1:12" ht="15" customHeight="1">
      <c r="A32" s="87"/>
      <c r="B32" s="3"/>
      <c r="C32" s="4"/>
      <c r="D32" s="4"/>
      <c r="E32" s="4"/>
      <c r="F32" s="4"/>
      <c r="G32" s="4"/>
      <c r="H32" s="39"/>
      <c r="I32" s="89"/>
      <c r="J32" s="47"/>
      <c r="K32" s="47"/>
      <c r="L32" s="54"/>
    </row>
    <row r="33" spans="1:13" ht="15" customHeight="1">
      <c r="A33" s="33" t="s">
        <v>15</v>
      </c>
      <c r="B33" s="7"/>
      <c r="C33" s="2"/>
      <c r="D33" s="2"/>
      <c r="E33" s="90">
        <f>SUM(E17:E26)</f>
        <v>0</v>
      </c>
      <c r="F33" s="2"/>
      <c r="G33" s="2"/>
      <c r="H33" s="91">
        <f>SUM(H17:H32)</f>
        <v>0</v>
      </c>
      <c r="I33" s="78">
        <f>SUM(I17:I26)</f>
        <v>35050</v>
      </c>
      <c r="J33" s="43"/>
      <c r="K33" s="43"/>
      <c r="L33" s="50">
        <f>SUM(L17:L31)</f>
        <v>473.0400000000001</v>
      </c>
      <c r="M33" s="67"/>
    </row>
    <row r="34" spans="1:12" ht="15" customHeight="1">
      <c r="A34" s="34" t="s">
        <v>53</v>
      </c>
      <c r="B34" s="5"/>
      <c r="C34" s="6"/>
      <c r="D34" s="6"/>
      <c r="E34" s="92">
        <f>E33-E15</f>
        <v>0</v>
      </c>
      <c r="F34" s="6"/>
      <c r="G34" s="6"/>
      <c r="H34" s="41"/>
      <c r="I34" s="93">
        <f>I33-I15</f>
        <v>10</v>
      </c>
      <c r="J34" s="56"/>
      <c r="K34" s="56"/>
      <c r="L34" s="57"/>
    </row>
    <row r="35" spans="1:12" ht="15" customHeight="1">
      <c r="A35" s="27" t="s">
        <v>21</v>
      </c>
      <c r="B35" s="3"/>
      <c r="C35" s="4"/>
      <c r="D35" s="4"/>
      <c r="E35" s="4"/>
      <c r="F35" s="4"/>
      <c r="G35" s="4"/>
      <c r="H35" s="75"/>
      <c r="I35" s="47"/>
      <c r="J35" s="47"/>
      <c r="K35" s="47"/>
      <c r="L35" s="58">
        <v>1.95</v>
      </c>
    </row>
    <row r="36" spans="1:12" ht="15" customHeight="1">
      <c r="A36" s="27" t="s">
        <v>22</v>
      </c>
      <c r="B36" s="3"/>
      <c r="C36" s="4"/>
      <c r="D36" s="4"/>
      <c r="E36" s="4"/>
      <c r="F36" s="4"/>
      <c r="G36" s="4"/>
      <c r="H36" s="75"/>
      <c r="I36" s="47"/>
      <c r="J36" s="47"/>
      <c r="K36" s="47"/>
      <c r="L36" s="58">
        <v>20</v>
      </c>
    </row>
    <row r="37" spans="1:12" ht="15" customHeight="1">
      <c r="A37" s="27" t="s">
        <v>23</v>
      </c>
      <c r="B37" s="3"/>
      <c r="C37" s="4"/>
      <c r="D37" s="4"/>
      <c r="E37" s="4"/>
      <c r="F37" s="4"/>
      <c r="G37" s="4"/>
      <c r="H37" s="75"/>
      <c r="I37" s="47"/>
      <c r="J37" s="47"/>
      <c r="K37" s="47"/>
      <c r="L37" s="58">
        <v>32</v>
      </c>
    </row>
    <row r="38" spans="1:13" s="1" customFormat="1" ht="12.75">
      <c r="A38" s="29" t="s">
        <v>25</v>
      </c>
      <c r="B38" s="17"/>
      <c r="C38" s="16"/>
      <c r="D38" s="16"/>
      <c r="E38" s="16"/>
      <c r="F38" s="16"/>
      <c r="G38" s="16"/>
      <c r="H38" s="40">
        <f>H33+H35+H36+H37</f>
        <v>0</v>
      </c>
      <c r="I38" s="52"/>
      <c r="J38" s="52"/>
      <c r="K38" s="52"/>
      <c r="L38" s="123">
        <f>L33+L35+L36+L37</f>
        <v>526.99</v>
      </c>
      <c r="M38" s="68"/>
    </row>
    <row r="39" spans="1:13" s="1" customFormat="1" ht="22.5" customHeight="1">
      <c r="A39" s="30" t="s">
        <v>7</v>
      </c>
      <c r="B39" s="22"/>
      <c r="C39" s="22"/>
      <c r="D39" s="22"/>
      <c r="E39" s="22"/>
      <c r="F39" s="22"/>
      <c r="G39" s="22"/>
      <c r="H39" s="42">
        <f>H11-H38</f>
        <v>0</v>
      </c>
      <c r="I39" s="59"/>
      <c r="J39" s="59"/>
      <c r="K39" s="59"/>
      <c r="L39" s="60">
        <f>L11-L38</f>
        <v>-174.50599999999997</v>
      </c>
      <c r="M39" s="68"/>
    </row>
    <row r="40" spans="1:13" ht="17.25" customHeight="1">
      <c r="A40" s="27" t="s">
        <v>70</v>
      </c>
      <c r="B40" s="4"/>
      <c r="C40" s="4"/>
      <c r="D40" s="4"/>
      <c r="E40" s="4"/>
      <c r="F40" s="4"/>
      <c r="G40" s="4"/>
      <c r="H40" s="38">
        <f>IF(C6=0,0,H38/C6*B6)</f>
        <v>0</v>
      </c>
      <c r="I40" s="47"/>
      <c r="J40" s="47"/>
      <c r="K40" s="47"/>
      <c r="L40" s="126">
        <f>L38/J6*I6</f>
        <v>1.2071747674418605</v>
      </c>
      <c r="M40" s="68"/>
    </row>
    <row r="41" spans="1:13" ht="17.25" customHeight="1">
      <c r="A41" s="27" t="s">
        <v>71</v>
      </c>
      <c r="B41" s="4"/>
      <c r="C41" s="4"/>
      <c r="D41" s="4"/>
      <c r="E41" s="4"/>
      <c r="F41" s="4"/>
      <c r="G41" s="4"/>
      <c r="H41" s="38">
        <f>IF(C6=0,0,H39/C6*B6)</f>
        <v>0</v>
      </c>
      <c r="I41" s="47"/>
      <c r="J41" s="47"/>
      <c r="K41" s="47"/>
      <c r="L41" s="61">
        <f>L39/J6*I6</f>
        <v>-0.399740488372093</v>
      </c>
      <c r="M41" s="68"/>
    </row>
    <row r="42" spans="1:13" ht="17.25" customHeight="1">
      <c r="A42" s="11" t="s">
        <v>69</v>
      </c>
      <c r="B42" s="4"/>
      <c r="C42" s="4"/>
      <c r="D42" s="4"/>
      <c r="E42" s="4"/>
      <c r="F42" s="4"/>
      <c r="G42" s="4"/>
      <c r="H42" s="38">
        <f>IF(C6=0,0,H33/C6*B6)</f>
        <v>0</v>
      </c>
      <c r="I42" s="94"/>
      <c r="J42" s="47"/>
      <c r="K42" s="47"/>
      <c r="L42" s="61">
        <f>L33/J6*I6</f>
        <v>1.0835916279069768</v>
      </c>
      <c r="M42" s="68"/>
    </row>
    <row r="43" spans="1:13" ht="17.25" customHeight="1">
      <c r="A43" s="11" t="s">
        <v>61</v>
      </c>
      <c r="B43" s="4"/>
      <c r="C43" s="4"/>
      <c r="D43" s="4"/>
      <c r="E43" s="4"/>
      <c r="F43" s="4"/>
      <c r="G43" s="4"/>
      <c r="H43" s="124">
        <f>IF(E33=0,0,(E22+E23+E24+E25+E26)/E33)</f>
        <v>0</v>
      </c>
      <c r="I43" s="94"/>
      <c r="J43" s="47"/>
      <c r="K43" s="47"/>
      <c r="L43" s="127">
        <f>(I22+I23+I24)/I33</f>
        <v>0.3683309557774608</v>
      </c>
      <c r="M43" s="68"/>
    </row>
    <row r="44" spans="1:13" ht="17.25" customHeight="1">
      <c r="A44" s="11" t="s">
        <v>60</v>
      </c>
      <c r="B44" s="4"/>
      <c r="C44" s="4"/>
      <c r="D44" s="4"/>
      <c r="E44" s="4"/>
      <c r="F44" s="4"/>
      <c r="G44" s="4"/>
      <c r="H44" s="125">
        <f>IF(C6=0,0,(F22+F23+F24+F25+F26)/C6*B6*1000)</f>
        <v>0</v>
      </c>
      <c r="I44" s="94"/>
      <c r="J44" s="47"/>
      <c r="K44" s="47"/>
      <c r="L44" s="55">
        <f>(J22+J23+J24+J25+J26)/J6*I6*1000</f>
        <v>2519.767441860465</v>
      </c>
      <c r="M44" s="68"/>
    </row>
    <row r="45" spans="1:12" ht="17.25" customHeight="1" thickBot="1">
      <c r="A45" s="35" t="s">
        <v>72</v>
      </c>
      <c r="B45" s="14"/>
      <c r="C45" s="14"/>
      <c r="D45" s="14"/>
      <c r="E45" s="14"/>
      <c r="F45" s="14"/>
      <c r="G45" s="14"/>
      <c r="H45" s="95">
        <f>IF(C6=0,0,E33/C6*B6)</f>
        <v>0</v>
      </c>
      <c r="I45" s="96"/>
      <c r="J45" s="97"/>
      <c r="K45" s="97"/>
      <c r="L45" s="62">
        <f>I33/J6*I6</f>
        <v>80.28895348837209</v>
      </c>
    </row>
  </sheetData>
  <sheetProtection sheet="1"/>
  <mergeCells count="12">
    <mergeCell ref="L3:L4"/>
    <mergeCell ref="B2:H2"/>
    <mergeCell ref="I2:L2"/>
    <mergeCell ref="B3:B4"/>
    <mergeCell ref="C3:C4"/>
    <mergeCell ref="K3:K4"/>
    <mergeCell ref="C13:C14"/>
    <mergeCell ref="G13:G14"/>
    <mergeCell ref="D3:D4"/>
    <mergeCell ref="H3:H4"/>
    <mergeCell ref="I3:I4"/>
    <mergeCell ref="J3:J4"/>
  </mergeCells>
  <printOptions/>
  <pageMargins left="0.49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showGridLines="0" showZeros="0" zoomScalePageLayoutView="0" workbookViewId="0" topLeftCell="A1">
      <selection activeCell="H35" sqref="H35:H37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10.8515625" style="0" customWidth="1"/>
    <col min="4" max="6" width="9.8515625" style="0" customWidth="1"/>
    <col min="7" max="7" width="9.00390625" style="0" customWidth="1"/>
    <col min="8" max="8" width="10.00390625" style="0" customWidth="1"/>
    <col min="9" max="9" width="9.421875" style="0" customWidth="1"/>
    <col min="10" max="11" width="10.00390625" style="0" customWidth="1"/>
    <col min="12" max="12" width="15.421875" style="0" bestFit="1" customWidth="1"/>
    <col min="13" max="13" width="9.140625" style="65" customWidth="1"/>
    <col min="14" max="14" width="32.140625" style="0" bestFit="1" customWidth="1"/>
  </cols>
  <sheetData>
    <row r="1" ht="13.5" thickBot="1"/>
    <row r="2" spans="1:13" s="25" customFormat="1" ht="33" customHeight="1">
      <c r="A2" s="26" t="s">
        <v>66</v>
      </c>
      <c r="B2" s="117">
        <v>2011</v>
      </c>
      <c r="C2" s="118"/>
      <c r="D2" s="118"/>
      <c r="E2" s="118"/>
      <c r="F2" s="118"/>
      <c r="G2" s="118"/>
      <c r="H2" s="119"/>
      <c r="I2" s="120" t="s">
        <v>68</v>
      </c>
      <c r="J2" s="121"/>
      <c r="K2" s="121"/>
      <c r="L2" s="122"/>
      <c r="M2" s="66"/>
    </row>
    <row r="3" spans="1:12" ht="12.75" customHeight="1">
      <c r="A3" s="32" t="s">
        <v>1</v>
      </c>
      <c r="B3" s="99" t="s">
        <v>54</v>
      </c>
      <c r="C3" s="101" t="s">
        <v>24</v>
      </c>
      <c r="D3" s="101" t="s">
        <v>55</v>
      </c>
      <c r="E3" s="2"/>
      <c r="F3" s="2"/>
      <c r="G3" s="2"/>
      <c r="H3" s="107" t="s">
        <v>56</v>
      </c>
      <c r="I3" s="109" t="s">
        <v>54</v>
      </c>
      <c r="J3" s="111" t="s">
        <v>24</v>
      </c>
      <c r="K3" s="103" t="s">
        <v>55</v>
      </c>
      <c r="L3" s="113" t="s">
        <v>56</v>
      </c>
    </row>
    <row r="4" spans="1:12" ht="12.75">
      <c r="A4" s="13"/>
      <c r="B4" s="100"/>
      <c r="C4" s="102"/>
      <c r="D4" s="102"/>
      <c r="E4" s="6"/>
      <c r="F4" s="6"/>
      <c r="G4" s="6"/>
      <c r="H4" s="108"/>
      <c r="I4" s="110"/>
      <c r="J4" s="112"/>
      <c r="K4" s="104"/>
      <c r="L4" s="114"/>
    </row>
    <row r="5" spans="1:12" ht="15" customHeight="1">
      <c r="A5" s="11" t="s">
        <v>64</v>
      </c>
      <c r="B5" s="3">
        <v>-1.015</v>
      </c>
      <c r="C5" s="70"/>
      <c r="D5" s="70"/>
      <c r="E5" s="4"/>
      <c r="F5" s="4"/>
      <c r="G5" s="4"/>
      <c r="H5" s="39">
        <f>B5*D5</f>
        <v>0</v>
      </c>
      <c r="I5" s="47">
        <v>-1.015</v>
      </c>
      <c r="J5" s="49"/>
      <c r="K5" s="64">
        <v>130</v>
      </c>
      <c r="L5" s="50">
        <f>K5*I5</f>
        <v>-131.95</v>
      </c>
    </row>
    <row r="6" spans="1:12" ht="15" customHeight="1">
      <c r="A6" s="11" t="s">
        <v>65</v>
      </c>
      <c r="B6" s="98">
        <v>0.985</v>
      </c>
      <c r="C6" s="71"/>
      <c r="D6" s="85"/>
      <c r="E6" s="4"/>
      <c r="F6" s="4"/>
      <c r="G6" s="4"/>
      <c r="H6" s="39">
        <f>B6*C6*D6</f>
        <v>0</v>
      </c>
      <c r="I6" s="48">
        <v>0.985</v>
      </c>
      <c r="J6" s="47">
        <v>430</v>
      </c>
      <c r="K6" s="63">
        <v>1.08</v>
      </c>
      <c r="L6" s="51">
        <f>I6*K6*J6</f>
        <v>457.434</v>
      </c>
    </row>
    <row r="7" spans="1:12" ht="15" customHeight="1">
      <c r="A7" s="11" t="s">
        <v>18</v>
      </c>
      <c r="B7" s="73"/>
      <c r="C7" s="70"/>
      <c r="D7" s="70"/>
      <c r="E7" s="4"/>
      <c r="F7" s="4"/>
      <c r="G7" s="4"/>
      <c r="H7" s="39">
        <f>D7*C7*B7</f>
        <v>0</v>
      </c>
      <c r="I7" s="47">
        <v>0.5</v>
      </c>
      <c r="J7" s="47">
        <v>9</v>
      </c>
      <c r="K7" s="64">
        <v>6</v>
      </c>
      <c r="L7" s="51">
        <f>K7*J7*I7</f>
        <v>27</v>
      </c>
    </row>
    <row r="8" spans="1:12" ht="15" customHeight="1">
      <c r="A8" s="74"/>
      <c r="B8" s="3"/>
      <c r="C8" s="4"/>
      <c r="D8" s="4"/>
      <c r="E8" s="4"/>
      <c r="F8" s="4"/>
      <c r="G8" s="4"/>
      <c r="H8" s="75"/>
      <c r="I8" s="47"/>
      <c r="J8" s="47"/>
      <c r="K8" s="47"/>
      <c r="L8" s="55"/>
    </row>
    <row r="9" spans="1:12" ht="15" customHeight="1">
      <c r="A9" s="74"/>
      <c r="B9" s="3"/>
      <c r="C9" s="4"/>
      <c r="D9" s="4"/>
      <c r="E9" s="4"/>
      <c r="F9" s="4"/>
      <c r="G9" s="4"/>
      <c r="H9" s="75"/>
      <c r="I9" s="47"/>
      <c r="J9" s="47"/>
      <c r="K9" s="47"/>
      <c r="L9" s="55"/>
    </row>
    <row r="10" spans="1:12" ht="15" customHeight="1">
      <c r="A10" s="74"/>
      <c r="B10" s="3"/>
      <c r="C10" s="4"/>
      <c r="D10" s="4"/>
      <c r="E10" s="4"/>
      <c r="F10" s="4"/>
      <c r="G10" s="4"/>
      <c r="H10" s="75"/>
      <c r="I10" s="47"/>
      <c r="J10" s="47"/>
      <c r="K10" s="47"/>
      <c r="L10" s="55"/>
    </row>
    <row r="11" spans="1:12" ht="12.75">
      <c r="A11" s="28" t="s">
        <v>25</v>
      </c>
      <c r="B11" s="21"/>
      <c r="C11" s="15"/>
      <c r="D11" s="15"/>
      <c r="E11" s="15"/>
      <c r="F11" s="15"/>
      <c r="G11" s="15"/>
      <c r="H11" s="40">
        <f>SUM(H5:H10)</f>
        <v>0</v>
      </c>
      <c r="I11" s="52"/>
      <c r="J11" s="52"/>
      <c r="K11" s="52"/>
      <c r="L11" s="53">
        <f>SUM(L5:L10)</f>
        <v>352.48400000000004</v>
      </c>
    </row>
    <row r="12" spans="1:12" ht="12.75">
      <c r="A12" s="11"/>
      <c r="B12" s="3"/>
      <c r="C12" s="4"/>
      <c r="D12" s="4"/>
      <c r="E12" s="4"/>
      <c r="F12" s="4"/>
      <c r="G12" s="4"/>
      <c r="H12" s="12"/>
      <c r="I12" s="47"/>
      <c r="J12" s="47"/>
      <c r="K12" s="47"/>
      <c r="L12" s="54"/>
    </row>
    <row r="13" spans="1:12" ht="12.75">
      <c r="A13" s="32" t="s">
        <v>3</v>
      </c>
      <c r="B13" s="7"/>
      <c r="C13" s="105" t="s">
        <v>19</v>
      </c>
      <c r="D13" s="2"/>
      <c r="E13" s="2"/>
      <c r="F13" s="2"/>
      <c r="G13" s="105" t="s">
        <v>57</v>
      </c>
      <c r="H13" s="10"/>
      <c r="I13" s="43"/>
      <c r="J13" s="43"/>
      <c r="K13" s="43"/>
      <c r="L13" s="44"/>
    </row>
    <row r="14" spans="1:12" ht="17.25" customHeight="1">
      <c r="A14" s="13"/>
      <c r="B14" s="24" t="s">
        <v>16</v>
      </c>
      <c r="C14" s="106"/>
      <c r="D14" s="23" t="s">
        <v>17</v>
      </c>
      <c r="E14" s="23" t="s">
        <v>2</v>
      </c>
      <c r="F14" s="23" t="s">
        <v>0</v>
      </c>
      <c r="G14" s="106"/>
      <c r="H14" s="31" t="s">
        <v>56</v>
      </c>
      <c r="I14" s="45" t="s">
        <v>2</v>
      </c>
      <c r="J14" s="45" t="s">
        <v>24</v>
      </c>
      <c r="K14" s="45" t="s">
        <v>62</v>
      </c>
      <c r="L14" s="46" t="s">
        <v>56</v>
      </c>
    </row>
    <row r="15" spans="1:12" ht="15" customHeight="1">
      <c r="A15" s="11" t="s">
        <v>52</v>
      </c>
      <c r="B15" s="37"/>
      <c r="C15" s="20"/>
      <c r="D15" s="18"/>
      <c r="E15" s="76"/>
      <c r="F15" s="18"/>
      <c r="G15" s="20"/>
      <c r="H15" s="77"/>
      <c r="I15" s="78">
        <v>35040</v>
      </c>
      <c r="J15" s="79"/>
      <c r="K15" s="79"/>
      <c r="L15" s="80"/>
    </row>
    <row r="16" spans="1:12" ht="15" customHeight="1">
      <c r="A16" s="11" t="s">
        <v>8</v>
      </c>
      <c r="B16" s="3"/>
      <c r="C16" s="4"/>
      <c r="D16" s="4"/>
      <c r="E16" s="4"/>
      <c r="F16" s="4"/>
      <c r="G16" s="4"/>
      <c r="H16" s="12"/>
      <c r="I16" s="47"/>
      <c r="J16" s="47"/>
      <c r="K16" s="47"/>
      <c r="L16" s="54"/>
    </row>
    <row r="17" spans="1:12" ht="15" customHeight="1">
      <c r="A17" s="11" t="s">
        <v>5</v>
      </c>
      <c r="B17" s="81"/>
      <c r="C17" s="82"/>
      <c r="D17" s="71"/>
      <c r="E17" s="19">
        <f>C17*D17</f>
        <v>0</v>
      </c>
      <c r="F17" s="116">
        <f>IF(B17=0,0,D17/B17)</f>
        <v>0</v>
      </c>
      <c r="G17" s="70"/>
      <c r="H17" s="39">
        <f>G17*F17</f>
        <v>0</v>
      </c>
      <c r="I17" s="49">
        <v>15120</v>
      </c>
      <c r="J17" s="49">
        <v>6300</v>
      </c>
      <c r="K17" s="48">
        <v>0.0233</v>
      </c>
      <c r="L17" s="51">
        <f>K17*J17</f>
        <v>146.79000000000002</v>
      </c>
    </row>
    <row r="18" spans="1:12" ht="15" customHeight="1">
      <c r="A18" s="11" t="s">
        <v>6</v>
      </c>
      <c r="B18" s="83"/>
      <c r="C18" s="82"/>
      <c r="D18" s="71"/>
      <c r="E18" s="19">
        <f>C18*D18</f>
        <v>0</v>
      </c>
      <c r="F18" s="116">
        <f>IF(B18=0,0,D18/B18)</f>
        <v>0</v>
      </c>
      <c r="G18" s="84"/>
      <c r="H18" s="39">
        <f>G18*F18</f>
        <v>0</v>
      </c>
      <c r="I18" s="49">
        <v>750</v>
      </c>
      <c r="J18" s="49">
        <v>100</v>
      </c>
      <c r="K18" s="48">
        <v>0.064</v>
      </c>
      <c r="L18" s="51">
        <f>K18*J18</f>
        <v>6.4</v>
      </c>
    </row>
    <row r="19" spans="1:12" ht="15" customHeight="1">
      <c r="A19" s="11" t="s">
        <v>4</v>
      </c>
      <c r="B19" s="83"/>
      <c r="C19" s="82"/>
      <c r="D19" s="71"/>
      <c r="E19" s="19">
        <f>C19*D19</f>
        <v>0</v>
      </c>
      <c r="F19" s="116">
        <f>IF(B19=0,0,D19/B19)</f>
        <v>0</v>
      </c>
      <c r="G19" s="70"/>
      <c r="H19" s="39">
        <f>G19*F19</f>
        <v>0</v>
      </c>
      <c r="I19" s="49">
        <v>6150</v>
      </c>
      <c r="J19" s="49">
        <v>3000</v>
      </c>
      <c r="K19" s="48">
        <v>0.016</v>
      </c>
      <c r="L19" s="51">
        <f>K19*J19</f>
        <v>48</v>
      </c>
    </row>
    <row r="20" spans="1:12" ht="15" customHeight="1">
      <c r="A20" s="9" t="s">
        <v>67</v>
      </c>
      <c r="B20" s="83"/>
      <c r="C20" s="82"/>
      <c r="D20" s="70"/>
      <c r="E20" s="19">
        <f>C20*D20</f>
        <v>0</v>
      </c>
      <c r="F20" s="116">
        <f>IF(B20=0,0,D20/B20)</f>
        <v>0</v>
      </c>
      <c r="G20" s="70"/>
      <c r="H20" s="39">
        <f>G20*F20</f>
        <v>0</v>
      </c>
      <c r="I20" s="47">
        <v>120</v>
      </c>
      <c r="J20" s="47">
        <v>100</v>
      </c>
      <c r="K20" s="63">
        <v>0.013</v>
      </c>
      <c r="L20" s="51">
        <f>K20*J20</f>
        <v>1.3</v>
      </c>
    </row>
    <row r="21" spans="1:12" ht="15" customHeight="1">
      <c r="A21" s="11" t="s">
        <v>9</v>
      </c>
      <c r="B21" s="3"/>
      <c r="C21" s="4"/>
      <c r="D21" s="4"/>
      <c r="E21" s="4"/>
      <c r="F21" s="4"/>
      <c r="G21" s="4"/>
      <c r="H21" s="39"/>
      <c r="I21" s="47"/>
      <c r="J21" s="47"/>
      <c r="K21" s="63"/>
      <c r="L21" s="51"/>
    </row>
    <row r="22" spans="1:12" ht="15" customHeight="1">
      <c r="A22" s="74"/>
      <c r="B22" s="3"/>
      <c r="C22" s="82"/>
      <c r="D22" s="4"/>
      <c r="E22" s="19">
        <f>C22*F22</f>
        <v>0</v>
      </c>
      <c r="F22" s="71"/>
      <c r="G22" s="84"/>
      <c r="H22" s="39">
        <f>F22*G22</f>
        <v>0</v>
      </c>
      <c r="I22" s="49">
        <v>4920</v>
      </c>
      <c r="J22" s="49">
        <v>410</v>
      </c>
      <c r="K22" s="48">
        <v>0.165</v>
      </c>
      <c r="L22" s="51">
        <f>K22*J22</f>
        <v>67.65</v>
      </c>
    </row>
    <row r="23" spans="1:12" ht="15" customHeight="1">
      <c r="A23" s="74"/>
      <c r="B23" s="3"/>
      <c r="C23" s="82"/>
      <c r="D23" s="4"/>
      <c r="E23" s="19">
        <f>C23*F23</f>
        <v>0</v>
      </c>
      <c r="F23" s="70"/>
      <c r="G23" s="84"/>
      <c r="H23" s="39">
        <f aca="true" t="shared" si="0" ref="H23:H30">F23*G23</f>
        <v>0</v>
      </c>
      <c r="I23" s="49">
        <v>4940</v>
      </c>
      <c r="J23" s="47">
        <v>380</v>
      </c>
      <c r="K23" s="48">
        <v>0.17</v>
      </c>
      <c r="L23" s="51">
        <f>K23*J23</f>
        <v>64.60000000000001</v>
      </c>
    </row>
    <row r="24" spans="1:12" ht="15" customHeight="1">
      <c r="A24" s="74"/>
      <c r="B24" s="3"/>
      <c r="C24" s="82"/>
      <c r="D24" s="4"/>
      <c r="E24" s="19">
        <f>C24*F24</f>
        <v>0</v>
      </c>
      <c r="F24" s="70"/>
      <c r="G24" s="84"/>
      <c r="H24" s="39">
        <f t="shared" si="0"/>
        <v>0</v>
      </c>
      <c r="I24" s="49">
        <v>3050</v>
      </c>
      <c r="J24" s="47">
        <v>310</v>
      </c>
      <c r="K24" s="48">
        <v>0.144</v>
      </c>
      <c r="L24" s="51">
        <f>K24*J24</f>
        <v>44.63999999999999</v>
      </c>
    </row>
    <row r="25" spans="1:12" ht="15" customHeight="1">
      <c r="A25" s="74"/>
      <c r="B25" s="3"/>
      <c r="C25" s="71"/>
      <c r="D25" s="4"/>
      <c r="E25" s="19">
        <f>C25*F25</f>
        <v>0</v>
      </c>
      <c r="F25" s="70"/>
      <c r="G25" s="72"/>
      <c r="H25" s="39">
        <f t="shared" si="0"/>
        <v>0</v>
      </c>
      <c r="I25" s="47"/>
      <c r="J25" s="47"/>
      <c r="K25" s="48"/>
      <c r="L25" s="51"/>
    </row>
    <row r="26" spans="1:12" ht="15" customHeight="1">
      <c r="A26" s="74"/>
      <c r="B26" s="3"/>
      <c r="C26" s="71"/>
      <c r="D26" s="4"/>
      <c r="E26" s="19">
        <f>C26*F26</f>
        <v>0</v>
      </c>
      <c r="F26" s="70"/>
      <c r="G26" s="72"/>
      <c r="H26" s="39">
        <f t="shared" si="0"/>
        <v>0</v>
      </c>
      <c r="I26" s="49"/>
      <c r="J26" s="47"/>
      <c r="K26" s="48"/>
      <c r="L26" s="51"/>
    </row>
    <row r="27" spans="1:12" ht="15" customHeight="1">
      <c r="A27" s="86" t="s">
        <v>11</v>
      </c>
      <c r="B27" s="3"/>
      <c r="C27" s="4"/>
      <c r="D27" s="4"/>
      <c r="E27" s="4"/>
      <c r="F27" s="70"/>
      <c r="G27" s="84"/>
      <c r="H27" s="39">
        <f t="shared" si="0"/>
        <v>0</v>
      </c>
      <c r="I27" s="47"/>
      <c r="J27" s="47">
        <v>40</v>
      </c>
      <c r="K27" s="48">
        <v>0.7</v>
      </c>
      <c r="L27" s="51">
        <f>K27*J27</f>
        <v>28</v>
      </c>
    </row>
    <row r="28" spans="1:12" ht="15" customHeight="1">
      <c r="A28" s="27" t="s">
        <v>12</v>
      </c>
      <c r="B28" s="3"/>
      <c r="C28" s="4"/>
      <c r="D28" s="4"/>
      <c r="E28" s="4"/>
      <c r="F28" s="70"/>
      <c r="G28" s="84"/>
      <c r="H28" s="39">
        <f t="shared" si="0"/>
        <v>0</v>
      </c>
      <c r="I28" s="47"/>
      <c r="J28" s="47">
        <v>30</v>
      </c>
      <c r="K28" s="48">
        <v>0.322</v>
      </c>
      <c r="L28" s="51">
        <f>K28*J28</f>
        <v>9.66</v>
      </c>
    </row>
    <row r="29" spans="1:12" ht="15" customHeight="1">
      <c r="A29" s="27" t="s">
        <v>13</v>
      </c>
      <c r="B29" s="3"/>
      <c r="C29" s="4"/>
      <c r="D29" s="4"/>
      <c r="E29" s="4"/>
      <c r="F29" s="70"/>
      <c r="G29" s="84"/>
      <c r="H29" s="39">
        <f t="shared" si="0"/>
        <v>0</v>
      </c>
      <c r="I29" s="47"/>
      <c r="J29" s="47">
        <v>40</v>
      </c>
      <c r="K29" s="48">
        <v>1.4</v>
      </c>
      <c r="L29" s="51">
        <f>K29*J29</f>
        <v>56</v>
      </c>
    </row>
    <row r="30" spans="1:12" ht="15" customHeight="1">
      <c r="A30" s="87"/>
      <c r="B30" s="3"/>
      <c r="C30" s="4"/>
      <c r="D30" s="4"/>
      <c r="E30" s="4"/>
      <c r="F30" s="70"/>
      <c r="G30" s="72"/>
      <c r="H30" s="39">
        <f t="shared" si="0"/>
        <v>0</v>
      </c>
      <c r="I30" s="47"/>
      <c r="J30" s="47"/>
      <c r="K30" s="47"/>
      <c r="L30" s="51">
        <f>J30*K30</f>
        <v>0</v>
      </c>
    </row>
    <row r="31" spans="1:12" ht="15" customHeight="1">
      <c r="A31" s="27" t="s">
        <v>63</v>
      </c>
      <c r="B31" s="3"/>
      <c r="C31" s="4"/>
      <c r="D31" s="4"/>
      <c r="E31" s="88"/>
      <c r="F31" s="4"/>
      <c r="G31" s="4"/>
      <c r="H31" s="39">
        <f>SUM(H22:H26)*E31</f>
        <v>0</v>
      </c>
      <c r="I31" s="47"/>
      <c r="J31" s="47"/>
      <c r="K31" s="47"/>
      <c r="L31" s="51"/>
    </row>
    <row r="32" spans="1:12" ht="15" customHeight="1">
      <c r="A32" s="87"/>
      <c r="B32" s="3"/>
      <c r="C32" s="4"/>
      <c r="D32" s="4"/>
      <c r="E32" s="4"/>
      <c r="F32" s="4"/>
      <c r="G32" s="4"/>
      <c r="H32" s="39"/>
      <c r="I32" s="89"/>
      <c r="J32" s="47"/>
      <c r="K32" s="47"/>
      <c r="L32" s="54"/>
    </row>
    <row r="33" spans="1:13" ht="15" customHeight="1">
      <c r="A33" s="33" t="s">
        <v>15</v>
      </c>
      <c r="B33" s="7"/>
      <c r="C33" s="2"/>
      <c r="D33" s="2"/>
      <c r="E33" s="90">
        <f>SUM(E17:E26)</f>
        <v>0</v>
      </c>
      <c r="F33" s="2"/>
      <c r="G33" s="2"/>
      <c r="H33" s="91">
        <f>SUM(H17:H32)</f>
        <v>0</v>
      </c>
      <c r="I33" s="78">
        <f>SUM(I17:I26)</f>
        <v>35050</v>
      </c>
      <c r="J33" s="43"/>
      <c r="K33" s="43"/>
      <c r="L33" s="50">
        <f>SUM(L17:L31)</f>
        <v>473.0400000000001</v>
      </c>
      <c r="M33" s="67"/>
    </row>
    <row r="34" spans="1:12" ht="15" customHeight="1">
      <c r="A34" s="34" t="s">
        <v>53</v>
      </c>
      <c r="B34" s="5"/>
      <c r="C34" s="6"/>
      <c r="D34" s="6"/>
      <c r="E34" s="92">
        <f>E33-E15</f>
        <v>0</v>
      </c>
      <c r="F34" s="6"/>
      <c r="G34" s="6"/>
      <c r="H34" s="41"/>
      <c r="I34" s="93">
        <f>I33-I15</f>
        <v>10</v>
      </c>
      <c r="J34" s="56"/>
      <c r="K34" s="56"/>
      <c r="L34" s="57"/>
    </row>
    <row r="35" spans="1:12" ht="15" customHeight="1">
      <c r="A35" s="27" t="s">
        <v>21</v>
      </c>
      <c r="B35" s="3"/>
      <c r="C35" s="4"/>
      <c r="D35" s="4"/>
      <c r="E35" s="4"/>
      <c r="F35" s="4"/>
      <c r="G35" s="4"/>
      <c r="H35" s="75"/>
      <c r="I35" s="47"/>
      <c r="J35" s="47"/>
      <c r="K35" s="47"/>
      <c r="L35" s="58">
        <v>1.95</v>
      </c>
    </row>
    <row r="36" spans="1:12" ht="15" customHeight="1">
      <c r="A36" s="27" t="s">
        <v>22</v>
      </c>
      <c r="B36" s="3"/>
      <c r="C36" s="4"/>
      <c r="D36" s="4"/>
      <c r="E36" s="4"/>
      <c r="F36" s="4"/>
      <c r="G36" s="4"/>
      <c r="H36" s="75"/>
      <c r="I36" s="47"/>
      <c r="J36" s="47"/>
      <c r="K36" s="47"/>
      <c r="L36" s="58">
        <v>20</v>
      </c>
    </row>
    <row r="37" spans="1:12" ht="15" customHeight="1">
      <c r="A37" s="27" t="s">
        <v>23</v>
      </c>
      <c r="B37" s="3"/>
      <c r="C37" s="4"/>
      <c r="D37" s="4"/>
      <c r="E37" s="4"/>
      <c r="F37" s="4"/>
      <c r="G37" s="4"/>
      <c r="H37" s="75"/>
      <c r="I37" s="47"/>
      <c r="J37" s="47"/>
      <c r="K37" s="47"/>
      <c r="L37" s="58">
        <v>32</v>
      </c>
    </row>
    <row r="38" spans="1:13" s="1" customFormat="1" ht="12.75">
      <c r="A38" s="29" t="s">
        <v>25</v>
      </c>
      <c r="B38" s="17"/>
      <c r="C38" s="16"/>
      <c r="D38" s="16"/>
      <c r="E38" s="16"/>
      <c r="F38" s="16"/>
      <c r="G38" s="16"/>
      <c r="H38" s="40">
        <f>H33+H35+H36+H37</f>
        <v>0</v>
      </c>
      <c r="I38" s="52"/>
      <c r="J38" s="52"/>
      <c r="K38" s="52"/>
      <c r="L38" s="123">
        <f>L33+L35+L36+L37</f>
        <v>526.99</v>
      </c>
      <c r="M38" s="68"/>
    </row>
    <row r="39" spans="1:13" s="1" customFormat="1" ht="22.5" customHeight="1">
      <c r="A39" s="30" t="s">
        <v>7</v>
      </c>
      <c r="B39" s="22"/>
      <c r="C39" s="22"/>
      <c r="D39" s="22"/>
      <c r="E39" s="22"/>
      <c r="F39" s="22"/>
      <c r="G39" s="22"/>
      <c r="H39" s="42">
        <f>H11-H38</f>
        <v>0</v>
      </c>
      <c r="I39" s="59"/>
      <c r="J39" s="59"/>
      <c r="K39" s="59"/>
      <c r="L39" s="60">
        <f>L11-L38</f>
        <v>-174.50599999999997</v>
      </c>
      <c r="M39" s="68"/>
    </row>
    <row r="40" spans="1:13" ht="17.25" customHeight="1">
      <c r="A40" s="27" t="s">
        <v>70</v>
      </c>
      <c r="B40" s="4"/>
      <c r="C40" s="4"/>
      <c r="D40" s="4"/>
      <c r="E40" s="4"/>
      <c r="F40" s="4"/>
      <c r="G40" s="4"/>
      <c r="H40" s="38">
        <f>IF(C6=0,0,H38/C6*B6)</f>
        <v>0</v>
      </c>
      <c r="I40" s="47"/>
      <c r="J40" s="47"/>
      <c r="K40" s="47"/>
      <c r="L40" s="126">
        <f>L38/J6*I6</f>
        <v>1.2071747674418605</v>
      </c>
      <c r="M40" s="68"/>
    </row>
    <row r="41" spans="1:13" ht="17.25" customHeight="1">
      <c r="A41" s="27" t="s">
        <v>71</v>
      </c>
      <c r="B41" s="4"/>
      <c r="C41" s="4"/>
      <c r="D41" s="4"/>
      <c r="E41" s="4"/>
      <c r="F41" s="4"/>
      <c r="G41" s="4"/>
      <c r="H41" s="38">
        <f>IF(C6=0,0,H39/C6*B6)</f>
        <v>0</v>
      </c>
      <c r="I41" s="47"/>
      <c r="J41" s="47"/>
      <c r="K41" s="47"/>
      <c r="L41" s="61">
        <f>L39/J6*I6</f>
        <v>-0.399740488372093</v>
      </c>
      <c r="M41" s="68"/>
    </row>
    <row r="42" spans="1:13" ht="17.25" customHeight="1">
      <c r="A42" s="11" t="s">
        <v>69</v>
      </c>
      <c r="B42" s="4"/>
      <c r="C42" s="4"/>
      <c r="D42" s="4"/>
      <c r="E42" s="4"/>
      <c r="F42" s="4"/>
      <c r="G42" s="4"/>
      <c r="H42" s="38">
        <f>IF(C6=0,0,H33/C6*B6)</f>
        <v>0</v>
      </c>
      <c r="I42" s="94"/>
      <c r="J42" s="47"/>
      <c r="K42" s="47"/>
      <c r="L42" s="61">
        <f>L33/J6*I6</f>
        <v>1.0835916279069768</v>
      </c>
      <c r="M42" s="68"/>
    </row>
    <row r="43" spans="1:13" ht="17.25" customHeight="1">
      <c r="A43" s="11" t="s">
        <v>61</v>
      </c>
      <c r="B43" s="4"/>
      <c r="C43" s="4"/>
      <c r="D43" s="4"/>
      <c r="E43" s="4"/>
      <c r="F43" s="4"/>
      <c r="G43" s="4"/>
      <c r="H43" s="124">
        <f>IF(E33=0,0,(E22+E23+E24+E25+E26)/E33)</f>
        <v>0</v>
      </c>
      <c r="I43" s="94"/>
      <c r="J43" s="47"/>
      <c r="K43" s="47"/>
      <c r="L43" s="127">
        <f>(I22+I23+I24)/I33</f>
        <v>0.3683309557774608</v>
      </c>
      <c r="M43" s="68"/>
    </row>
    <row r="44" spans="1:13" ht="17.25" customHeight="1">
      <c r="A44" s="11" t="s">
        <v>60</v>
      </c>
      <c r="B44" s="4"/>
      <c r="C44" s="4"/>
      <c r="D44" s="4"/>
      <c r="E44" s="4"/>
      <c r="F44" s="4"/>
      <c r="G44" s="4"/>
      <c r="H44" s="125">
        <f>IF(C6=0,0,(F22+F23+F24+F25+F26)/C6*B6*1000)</f>
        <v>0</v>
      </c>
      <c r="I44" s="94"/>
      <c r="J44" s="47"/>
      <c r="K44" s="47"/>
      <c r="L44" s="55">
        <f>(J22+J23+J24+J25+J26)/J6*I6*1000</f>
        <v>2519.767441860465</v>
      </c>
      <c r="M44" s="68"/>
    </row>
    <row r="45" spans="1:12" ht="17.25" customHeight="1" thickBot="1">
      <c r="A45" s="35" t="s">
        <v>72</v>
      </c>
      <c r="B45" s="14"/>
      <c r="C45" s="14"/>
      <c r="D45" s="14"/>
      <c r="E45" s="14"/>
      <c r="F45" s="14"/>
      <c r="G45" s="14"/>
      <c r="H45" s="95">
        <f>IF(C6=0,0,E33/C6*B6)</f>
        <v>0</v>
      </c>
      <c r="I45" s="96"/>
      <c r="J45" s="97"/>
      <c r="K45" s="97"/>
      <c r="L45" s="62">
        <f>I33/J6*I6</f>
        <v>80.28895348837209</v>
      </c>
    </row>
  </sheetData>
  <sheetProtection sheet="1" objects="1" scenarios="1"/>
  <mergeCells count="12">
    <mergeCell ref="C13:C14"/>
    <mergeCell ref="G13:G14"/>
    <mergeCell ref="B2:H2"/>
    <mergeCell ref="I2:L2"/>
    <mergeCell ref="B3:B4"/>
    <mergeCell ref="C3:C4"/>
    <mergeCell ref="D3:D4"/>
    <mergeCell ref="H3:H4"/>
    <mergeCell ref="I3:I4"/>
    <mergeCell ref="J3:J4"/>
    <mergeCell ref="K3:K4"/>
    <mergeCell ref="L3:L4"/>
  </mergeCells>
  <printOptions/>
  <pageMargins left="0.49" right="0.3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zoomScalePageLayoutView="0" workbookViewId="0" topLeftCell="A1">
      <selection activeCell="L11" sqref="L11"/>
    </sheetView>
  </sheetViews>
  <sheetFormatPr defaultColWidth="9.140625" defaultRowHeight="12.75"/>
  <cols>
    <col min="1" max="1" width="27.8515625" style="0" customWidth="1"/>
    <col min="2" max="9" width="9.421875" style="0" customWidth="1"/>
  </cols>
  <sheetData>
    <row r="1" spans="2:9" s="69" customFormat="1" ht="16.5" thickBot="1">
      <c r="B1" s="115" t="s">
        <v>58</v>
      </c>
      <c r="C1" s="115"/>
      <c r="D1" s="115"/>
      <c r="E1" s="115"/>
      <c r="F1" s="115" t="s">
        <v>59</v>
      </c>
      <c r="G1" s="115"/>
      <c r="H1" s="115"/>
      <c r="I1" s="115"/>
    </row>
    <row r="2" spans="1:10" s="25" customFormat="1" ht="33" customHeight="1">
      <c r="A2" s="26" t="s">
        <v>66</v>
      </c>
      <c r="B2" s="117">
        <v>2011</v>
      </c>
      <c r="C2" s="118"/>
      <c r="D2" s="118"/>
      <c r="E2" s="184"/>
      <c r="F2" s="117">
        <v>2011</v>
      </c>
      <c r="G2" s="118"/>
      <c r="H2" s="118"/>
      <c r="I2" s="119"/>
      <c r="J2" s="66"/>
    </row>
    <row r="3" spans="1:10" ht="12.75" customHeight="1">
      <c r="A3" s="32" t="s">
        <v>1</v>
      </c>
      <c r="B3" s="99"/>
      <c r="C3" s="101"/>
      <c r="D3" s="101"/>
      <c r="E3" s="175" t="s">
        <v>56</v>
      </c>
      <c r="F3" s="2"/>
      <c r="G3" s="2"/>
      <c r="H3" s="2"/>
      <c r="I3" s="107" t="s">
        <v>56</v>
      </c>
      <c r="J3" s="65"/>
    </row>
    <row r="4" spans="1:10" ht="12.75">
      <c r="A4" s="13"/>
      <c r="B4" s="100"/>
      <c r="C4" s="102"/>
      <c r="D4" s="102"/>
      <c r="E4" s="176" t="s">
        <v>56</v>
      </c>
      <c r="F4" s="6"/>
      <c r="G4" s="6"/>
      <c r="H4" s="6"/>
      <c r="I4" s="108"/>
      <c r="J4" s="65"/>
    </row>
    <row r="5" spans="1:10" ht="15" customHeight="1">
      <c r="A5" s="11" t="s">
        <v>64</v>
      </c>
      <c r="B5" s="128"/>
      <c r="C5" s="129"/>
      <c r="D5" s="129"/>
      <c r="E5" s="151">
        <f>'Variant 1'!H5</f>
        <v>0</v>
      </c>
      <c r="F5" s="128"/>
      <c r="G5" s="8"/>
      <c r="H5" s="8"/>
      <c r="I5" s="130">
        <f>'Variant 2'!H5</f>
        <v>0</v>
      </c>
      <c r="J5" s="65"/>
    </row>
    <row r="6" spans="1:10" ht="15" customHeight="1">
      <c r="A6" s="11" t="s">
        <v>65</v>
      </c>
      <c r="B6" s="131"/>
      <c r="C6" s="132"/>
      <c r="D6" s="133"/>
      <c r="E6" s="151">
        <f>'Variant 1'!H6</f>
        <v>0</v>
      </c>
      <c r="F6" s="128"/>
      <c r="G6" s="8"/>
      <c r="H6" s="8"/>
      <c r="I6" s="130">
        <f>'Variant 2'!H6</f>
        <v>0</v>
      </c>
      <c r="J6" s="65"/>
    </row>
    <row r="7" spans="1:10" ht="15" customHeight="1">
      <c r="A7" s="11" t="s">
        <v>18</v>
      </c>
      <c r="B7" s="134"/>
      <c r="C7" s="129"/>
      <c r="D7" s="129"/>
      <c r="E7" s="151">
        <f>'Variant 1'!H7</f>
        <v>0</v>
      </c>
      <c r="F7" s="128"/>
      <c r="G7" s="8"/>
      <c r="H7" s="8"/>
      <c r="I7" s="130">
        <f>'Variant 2'!H7</f>
        <v>0</v>
      </c>
      <c r="J7" s="65"/>
    </row>
    <row r="8" spans="1:10" ht="15" customHeight="1">
      <c r="A8" s="11"/>
      <c r="B8" s="134"/>
      <c r="C8" s="129"/>
      <c r="D8" s="129"/>
      <c r="E8" s="151">
        <f>'Variant 1'!H8</f>
        <v>0</v>
      </c>
      <c r="F8" s="128"/>
      <c r="G8" s="8"/>
      <c r="H8" s="8"/>
      <c r="I8" s="130">
        <f>'Variant 2'!H8</f>
        <v>0</v>
      </c>
      <c r="J8" s="65"/>
    </row>
    <row r="9" spans="1:10" ht="15" customHeight="1">
      <c r="A9" s="11"/>
      <c r="B9" s="134"/>
      <c r="C9" s="129"/>
      <c r="D9" s="129"/>
      <c r="E9" s="151">
        <f>'Variant 1'!H9</f>
        <v>0</v>
      </c>
      <c r="F9" s="128"/>
      <c r="G9" s="8"/>
      <c r="H9" s="8"/>
      <c r="I9" s="130">
        <f>'Variant 2'!H9</f>
        <v>0</v>
      </c>
      <c r="J9" s="65"/>
    </row>
    <row r="10" spans="1:10" ht="15" customHeight="1">
      <c r="A10" s="173"/>
      <c r="B10" s="8"/>
      <c r="C10" s="8"/>
      <c r="D10" s="8"/>
      <c r="E10" s="151">
        <f>'Variant 1'!H10</f>
        <v>0</v>
      </c>
      <c r="F10" s="128"/>
      <c r="G10" s="8"/>
      <c r="H10" s="8"/>
      <c r="I10" s="130">
        <f>'Variant 2'!H10</f>
        <v>0</v>
      </c>
      <c r="J10" s="65"/>
    </row>
    <row r="11" spans="1:10" ht="12.75">
      <c r="A11" s="147" t="s">
        <v>25</v>
      </c>
      <c r="B11" s="5"/>
      <c r="C11" s="6"/>
      <c r="D11" s="6"/>
      <c r="E11" s="172">
        <f>'Variant 1'!H11</f>
        <v>0</v>
      </c>
      <c r="F11" s="150"/>
      <c r="G11" s="22"/>
      <c r="H11" s="22"/>
      <c r="I11" s="152">
        <f>'Variant 2'!H11</f>
        <v>0</v>
      </c>
      <c r="J11" s="65"/>
    </row>
    <row r="12" spans="1:10" ht="27" customHeight="1">
      <c r="A12" s="146" t="s">
        <v>3</v>
      </c>
      <c r="B12" s="178" t="s">
        <v>2</v>
      </c>
      <c r="C12" s="179" t="s">
        <v>0</v>
      </c>
      <c r="D12" s="177" t="s">
        <v>57</v>
      </c>
      <c r="E12" s="177" t="s">
        <v>56</v>
      </c>
      <c r="F12" s="180" t="s">
        <v>2</v>
      </c>
      <c r="G12" s="181" t="s">
        <v>0</v>
      </c>
      <c r="H12" s="182" t="s">
        <v>57</v>
      </c>
      <c r="I12" s="183" t="s">
        <v>56</v>
      </c>
      <c r="J12" s="65"/>
    </row>
    <row r="13" spans="1:10" ht="15" customHeight="1">
      <c r="A13" s="11" t="s">
        <v>52</v>
      </c>
      <c r="B13" s="153">
        <f>'Variant 1'!E15</f>
        <v>0</v>
      </c>
      <c r="C13" s="137"/>
      <c r="D13" s="138"/>
      <c r="E13" s="139"/>
      <c r="F13" s="153">
        <f>'Variant 2'!E15</f>
        <v>0</v>
      </c>
      <c r="G13" s="138"/>
      <c r="H13" s="137"/>
      <c r="I13" s="140"/>
      <c r="J13" s="65"/>
    </row>
    <row r="14" spans="1:10" ht="15" customHeight="1">
      <c r="A14" s="11" t="s">
        <v>8</v>
      </c>
      <c r="B14" s="128"/>
      <c r="C14" s="8"/>
      <c r="D14" s="8"/>
      <c r="E14" s="8"/>
      <c r="F14" s="128"/>
      <c r="G14" s="8"/>
      <c r="H14" s="8"/>
      <c r="I14" s="141"/>
      <c r="J14" s="65"/>
    </row>
    <row r="15" spans="1:10" ht="15" customHeight="1">
      <c r="A15" s="11" t="s">
        <v>5</v>
      </c>
      <c r="B15" s="154">
        <f>'Variant 1'!E17</f>
        <v>0</v>
      </c>
      <c r="C15" s="164">
        <f>'Variant 1'!F17</f>
        <v>0</v>
      </c>
      <c r="D15" s="163">
        <f>'Variant 1'!G17</f>
        <v>0</v>
      </c>
      <c r="E15" s="165">
        <f>'Variant 1'!H17</f>
        <v>0</v>
      </c>
      <c r="F15" s="148">
        <f>'Variant 2'!E17</f>
        <v>0</v>
      </c>
      <c r="G15" s="116">
        <f>'Variant 2'!F17</f>
        <v>0</v>
      </c>
      <c r="H15" s="166">
        <f>'Variant 2'!G17</f>
        <v>0</v>
      </c>
      <c r="I15" s="130">
        <f>'Variant 2'!H17</f>
        <v>0</v>
      </c>
      <c r="J15" s="65"/>
    </row>
    <row r="16" spans="1:10" ht="15" customHeight="1">
      <c r="A16" s="11" t="s">
        <v>6</v>
      </c>
      <c r="B16" s="154">
        <f>'Variant 1'!E18</f>
        <v>0</v>
      </c>
      <c r="C16" s="164">
        <f>'Variant 1'!F18</f>
        <v>0</v>
      </c>
      <c r="D16" s="163">
        <f>'Variant 1'!G18</f>
        <v>0</v>
      </c>
      <c r="E16" s="165">
        <f>'Variant 1'!H18</f>
        <v>0</v>
      </c>
      <c r="F16" s="148">
        <f>'Variant 2'!E18</f>
        <v>0</v>
      </c>
      <c r="G16" s="116">
        <f>'Variant 2'!F18</f>
        <v>0</v>
      </c>
      <c r="H16" s="166">
        <f>'Variant 2'!G18</f>
        <v>0</v>
      </c>
      <c r="I16" s="130">
        <f>'Variant 2'!H18</f>
        <v>0</v>
      </c>
      <c r="J16" s="65"/>
    </row>
    <row r="17" spans="1:10" ht="15" customHeight="1">
      <c r="A17" s="11" t="s">
        <v>4</v>
      </c>
      <c r="B17" s="154">
        <f>'Variant 1'!E19</f>
        <v>0</v>
      </c>
      <c r="C17" s="164">
        <f>'Variant 1'!F19</f>
        <v>0</v>
      </c>
      <c r="D17" s="163">
        <f>'Variant 1'!G19</f>
        <v>0</v>
      </c>
      <c r="E17" s="165">
        <f>'Variant 1'!H19</f>
        <v>0</v>
      </c>
      <c r="F17" s="148">
        <f>'Variant 2'!E19</f>
        <v>0</v>
      </c>
      <c r="G17" s="116">
        <f>'Variant 2'!F19</f>
        <v>0</v>
      </c>
      <c r="H17" s="166">
        <f>'Variant 2'!G19</f>
        <v>0</v>
      </c>
      <c r="I17" s="130">
        <f>'Variant 2'!H19</f>
        <v>0</v>
      </c>
      <c r="J17" s="65"/>
    </row>
    <row r="18" spans="1:10" ht="15" customHeight="1">
      <c r="A18" s="9" t="s">
        <v>67</v>
      </c>
      <c r="B18" s="154">
        <f>'Variant 1'!E20</f>
        <v>0</v>
      </c>
      <c r="C18" s="164">
        <f>'Variant 1'!F20</f>
        <v>0</v>
      </c>
      <c r="D18" s="163">
        <f>'Variant 1'!G20</f>
        <v>0</v>
      </c>
      <c r="E18" s="165">
        <f>'Variant 1'!H20</f>
        <v>0</v>
      </c>
      <c r="F18" s="148">
        <f>'Variant 2'!E20</f>
        <v>0</v>
      </c>
      <c r="G18" s="116">
        <f>'Variant 2'!F20</f>
        <v>0</v>
      </c>
      <c r="H18" s="166">
        <f>'Variant 2'!G20</f>
        <v>0</v>
      </c>
      <c r="I18" s="130">
        <f>'Variant 2'!H20</f>
        <v>0</v>
      </c>
      <c r="J18" s="65"/>
    </row>
    <row r="19" spans="1:10" ht="15" customHeight="1">
      <c r="A19" s="11" t="s">
        <v>74</v>
      </c>
      <c r="B19" s="148">
        <f>'Variant 1'!E22+'Variant 1'!E23+'Variant 1'!E24+'Variant 1'!E25+'Variant 1'!E26</f>
        <v>0</v>
      </c>
      <c r="C19" s="116">
        <f>'Variant 1'!F22+'Variant 1'!F23+'Variant 1'!F24+'Variant 1'!F25+'Variant 1'!F26</f>
        <v>0</v>
      </c>
      <c r="D19" s="116"/>
      <c r="E19" s="151">
        <f>'Variant 1'!H22+'Variant 1'!H23+'Variant 1'!H24+'Variant 1'!H25+'Variant 1'!H26</f>
        <v>0</v>
      </c>
      <c r="F19" s="148">
        <f>'Variant 2'!E22+'Variant 2'!E23+'Variant 2'!E24+'Variant 2'!E25+'Variant 2'!E26</f>
        <v>0</v>
      </c>
      <c r="G19" s="116">
        <f>'Variant 2'!F22+'Variant 2'!F23+'Variant 2'!F24+'Variant 2'!F25+'Variant 2'!F26</f>
        <v>0</v>
      </c>
      <c r="H19" s="116"/>
      <c r="I19" s="130">
        <f>'Variant 2'!H22+'Variant 2'!H23+'Variant 2'!H24+'Variant 2'!H25+'Variant 2'!H26</f>
        <v>0</v>
      </c>
      <c r="J19" s="65"/>
    </row>
    <row r="20" spans="1:10" ht="15" customHeight="1">
      <c r="A20" s="136"/>
      <c r="B20" s="128"/>
      <c r="C20" s="142"/>
      <c r="D20" s="8"/>
      <c r="E20" s="116"/>
      <c r="F20" s="149"/>
      <c r="G20" s="132"/>
      <c r="H20" s="143"/>
      <c r="I20" s="130"/>
      <c r="J20" s="65"/>
    </row>
    <row r="21" spans="1:10" ht="15" customHeight="1">
      <c r="A21" s="86" t="s">
        <v>11</v>
      </c>
      <c r="B21" s="128"/>
      <c r="C21" s="8"/>
      <c r="D21" s="8"/>
      <c r="E21" s="151">
        <f>'Variant 1'!H27</f>
        <v>0</v>
      </c>
      <c r="F21" s="134"/>
      <c r="G21" s="129"/>
      <c r="H21" s="143"/>
      <c r="I21" s="130">
        <f>'Variant 2'!H27</f>
        <v>0</v>
      </c>
      <c r="J21" s="65"/>
    </row>
    <row r="22" spans="1:10" ht="15" customHeight="1">
      <c r="A22" s="27" t="s">
        <v>12</v>
      </c>
      <c r="B22" s="128"/>
      <c r="C22" s="8"/>
      <c r="D22" s="8"/>
      <c r="E22" s="151">
        <f>'Variant 1'!H28</f>
        <v>0</v>
      </c>
      <c r="F22" s="134"/>
      <c r="G22" s="129"/>
      <c r="H22" s="143"/>
      <c r="I22" s="130">
        <f>'Variant 2'!H28</f>
        <v>0</v>
      </c>
      <c r="J22" s="65"/>
    </row>
    <row r="23" spans="1:10" ht="15" customHeight="1">
      <c r="A23" s="27" t="s">
        <v>13</v>
      </c>
      <c r="B23" s="128"/>
      <c r="C23" s="8"/>
      <c r="D23" s="8"/>
      <c r="E23" s="151">
        <f>'Variant 1'!H29</f>
        <v>0</v>
      </c>
      <c r="F23" s="134"/>
      <c r="G23" s="129"/>
      <c r="H23" s="143"/>
      <c r="I23" s="130">
        <f>'Variant 2'!H29</f>
        <v>0</v>
      </c>
      <c r="J23" s="65"/>
    </row>
    <row r="24" spans="1:10" ht="15" customHeight="1">
      <c r="A24" s="145"/>
      <c r="B24" s="128"/>
      <c r="C24" s="8"/>
      <c r="D24" s="8"/>
      <c r="E24" s="151">
        <f>'Variant 1'!H30</f>
        <v>0</v>
      </c>
      <c r="F24" s="134"/>
      <c r="G24" s="129"/>
      <c r="H24" s="144"/>
      <c r="I24" s="130">
        <f>'Variant 2'!H30</f>
        <v>0</v>
      </c>
      <c r="J24" s="65"/>
    </row>
    <row r="25" spans="1:10" ht="15" customHeight="1">
      <c r="A25" s="27" t="s">
        <v>14</v>
      </c>
      <c r="B25" s="128"/>
      <c r="C25" s="8"/>
      <c r="D25" s="8"/>
      <c r="E25" s="155">
        <f>'Variant 1'!H31</f>
        <v>0</v>
      </c>
      <c r="F25" s="128"/>
      <c r="G25" s="8"/>
      <c r="H25" s="8"/>
      <c r="I25" s="130">
        <f>'Variant 2'!H31</f>
        <v>0</v>
      </c>
      <c r="J25" s="65"/>
    </row>
    <row r="26" spans="1:10" ht="15" customHeight="1">
      <c r="A26" s="145"/>
      <c r="B26" s="128"/>
      <c r="C26" s="8"/>
      <c r="D26" s="8"/>
      <c r="E26" s="155">
        <f>'Variant 1'!H32</f>
        <v>0</v>
      </c>
      <c r="F26" s="128"/>
      <c r="G26" s="8"/>
      <c r="H26" s="8"/>
      <c r="I26" s="130">
        <f>'Variant 2'!H32</f>
        <v>0</v>
      </c>
      <c r="J26" s="65"/>
    </row>
    <row r="27" spans="1:10" ht="15" customHeight="1">
      <c r="A27" s="33" t="s">
        <v>15</v>
      </c>
      <c r="B27" s="168">
        <f>'Variant 1'!E33</f>
        <v>0</v>
      </c>
      <c r="C27" s="2"/>
      <c r="D27" s="2"/>
      <c r="E27" s="156">
        <f>'Variant 1'!H33</f>
        <v>0</v>
      </c>
      <c r="F27" s="168">
        <f>'Variant 2'!E33</f>
        <v>0</v>
      </c>
      <c r="G27" s="2"/>
      <c r="H27" s="2"/>
      <c r="I27" s="167">
        <f>'Variant 2'!H33</f>
        <v>0</v>
      </c>
      <c r="J27" s="67"/>
    </row>
    <row r="28" spans="1:10" ht="15" customHeight="1">
      <c r="A28" s="34"/>
      <c r="B28" s="169">
        <f>B27-B13</f>
        <v>0</v>
      </c>
      <c r="C28" s="170"/>
      <c r="D28" s="170"/>
      <c r="E28" s="171"/>
      <c r="F28" s="169">
        <f>F27-F13</f>
        <v>0</v>
      </c>
      <c r="G28" s="6"/>
      <c r="H28" s="6"/>
      <c r="I28" s="41"/>
      <c r="J28" s="65"/>
    </row>
    <row r="29" spans="1:10" ht="15" customHeight="1">
      <c r="A29" s="27" t="s">
        <v>21</v>
      </c>
      <c r="B29" s="3"/>
      <c r="C29" s="4"/>
      <c r="D29" s="4"/>
      <c r="E29" s="157">
        <f>'Variant 1'!H35</f>
        <v>0</v>
      </c>
      <c r="F29" s="3"/>
      <c r="G29" s="4"/>
      <c r="H29" s="4"/>
      <c r="I29" s="135">
        <f>'Variant 2'!H35</f>
        <v>0</v>
      </c>
      <c r="J29" s="65"/>
    </row>
    <row r="30" spans="1:10" ht="15" customHeight="1">
      <c r="A30" s="27" t="s">
        <v>22</v>
      </c>
      <c r="B30" s="3"/>
      <c r="C30" s="4"/>
      <c r="D30" s="4"/>
      <c r="E30" s="157">
        <f>'Variant 1'!H36</f>
        <v>0</v>
      </c>
      <c r="F30" s="3"/>
      <c r="G30" s="4"/>
      <c r="H30" s="4"/>
      <c r="I30" s="135">
        <f>'Variant 2'!H36</f>
        <v>0</v>
      </c>
      <c r="J30" s="65"/>
    </row>
    <row r="31" spans="1:10" ht="15" customHeight="1">
      <c r="A31" s="27" t="s">
        <v>23</v>
      </c>
      <c r="B31" s="3"/>
      <c r="C31" s="4"/>
      <c r="D31" s="4"/>
      <c r="E31" s="157">
        <f>'Variant 1'!H37</f>
        <v>0</v>
      </c>
      <c r="F31" s="3"/>
      <c r="G31" s="4"/>
      <c r="H31" s="4"/>
      <c r="I31" s="135">
        <f>'Variant 2'!H37</f>
        <v>0</v>
      </c>
      <c r="J31" s="65"/>
    </row>
    <row r="32" spans="1:10" s="1" customFormat="1" ht="12.75">
      <c r="A32" s="29" t="s">
        <v>73</v>
      </c>
      <c r="B32" s="17"/>
      <c r="C32" s="16"/>
      <c r="D32" s="16"/>
      <c r="E32" s="158">
        <f>'Variant 1'!H38</f>
        <v>0</v>
      </c>
      <c r="F32" s="17"/>
      <c r="G32" s="16"/>
      <c r="H32" s="16"/>
      <c r="I32" s="40">
        <f>'Variant 2'!H38</f>
        <v>0</v>
      </c>
      <c r="J32" s="68"/>
    </row>
    <row r="33" spans="1:10" s="1" customFormat="1" ht="22.5" customHeight="1">
      <c r="A33" s="30" t="s">
        <v>7</v>
      </c>
      <c r="B33" s="22"/>
      <c r="C33" s="22"/>
      <c r="D33" s="22"/>
      <c r="E33" s="158">
        <f>'Variant 1'!H39</f>
        <v>0</v>
      </c>
      <c r="F33" s="150"/>
      <c r="G33" s="22"/>
      <c r="H33" s="22"/>
      <c r="I33" s="40">
        <f>'Variant 2'!H39</f>
        <v>0</v>
      </c>
      <c r="J33" s="68"/>
    </row>
    <row r="34" spans="1:10" ht="17.25" customHeight="1">
      <c r="A34" s="27" t="s">
        <v>70</v>
      </c>
      <c r="B34" s="4"/>
      <c r="C34" s="4"/>
      <c r="D34" s="4"/>
      <c r="E34" s="159">
        <f>'Variant 1'!H40</f>
        <v>0</v>
      </c>
      <c r="F34" s="4"/>
      <c r="G34" s="4"/>
      <c r="H34" s="4"/>
      <c r="I34" s="38">
        <f>'Variant 2'!H40</f>
        <v>0</v>
      </c>
      <c r="J34" s="68"/>
    </row>
    <row r="35" spans="1:10" ht="17.25" customHeight="1">
      <c r="A35" s="27" t="s">
        <v>71</v>
      </c>
      <c r="B35" s="4"/>
      <c r="C35" s="4"/>
      <c r="D35" s="4"/>
      <c r="E35" s="160">
        <f>'Variant 1'!H41</f>
        <v>0</v>
      </c>
      <c r="F35" s="4"/>
      <c r="G35" s="4"/>
      <c r="H35" s="4"/>
      <c r="I35" s="38">
        <f>'Variant 2'!H41</f>
        <v>0</v>
      </c>
      <c r="J35" s="68"/>
    </row>
    <row r="36" spans="1:10" ht="17.25" customHeight="1">
      <c r="A36" s="11" t="s">
        <v>69</v>
      </c>
      <c r="B36" s="4"/>
      <c r="C36" s="4"/>
      <c r="D36" s="4"/>
      <c r="E36" s="160">
        <f>'Variant 1'!H42</f>
        <v>0</v>
      </c>
      <c r="F36" s="4"/>
      <c r="G36" s="4"/>
      <c r="H36" s="4"/>
      <c r="I36" s="38">
        <f>'Variant 2'!H42</f>
        <v>0</v>
      </c>
      <c r="J36" s="68"/>
    </row>
    <row r="37" spans="1:10" ht="17.25" customHeight="1">
      <c r="A37" s="11" t="s">
        <v>61</v>
      </c>
      <c r="B37" s="4"/>
      <c r="C37" s="4"/>
      <c r="D37" s="4"/>
      <c r="E37" s="161">
        <f>'Variant 1'!H43</f>
        <v>0</v>
      </c>
      <c r="F37" s="4"/>
      <c r="G37" s="4"/>
      <c r="H37" s="4"/>
      <c r="I37" s="124">
        <f>'Variant 2'!H43</f>
        <v>0</v>
      </c>
      <c r="J37" s="68"/>
    </row>
    <row r="38" spans="1:10" ht="17.25" customHeight="1">
      <c r="A38" s="11" t="s">
        <v>60</v>
      </c>
      <c r="B38" s="4"/>
      <c r="C38" s="4"/>
      <c r="D38" s="4"/>
      <c r="E38" s="162">
        <f>'Variant 1'!H44</f>
        <v>0</v>
      </c>
      <c r="F38" s="4"/>
      <c r="G38" s="4"/>
      <c r="H38" s="4"/>
      <c r="I38" s="125">
        <f>'Variant 2'!H44</f>
        <v>0</v>
      </c>
      <c r="J38" s="68"/>
    </row>
    <row r="39" spans="1:10" ht="17.25" customHeight="1" thickBot="1">
      <c r="A39" s="35" t="s">
        <v>72</v>
      </c>
      <c r="B39" s="14"/>
      <c r="C39" s="14"/>
      <c r="D39" s="14"/>
      <c r="E39" s="174">
        <f>'Variant 1'!H45</f>
        <v>0</v>
      </c>
      <c r="F39" s="14"/>
      <c r="G39" s="14"/>
      <c r="H39" s="14"/>
      <c r="I39" s="95">
        <f>'Variant 2'!H45</f>
        <v>0</v>
      </c>
      <c r="J39" s="65"/>
    </row>
  </sheetData>
  <sheetProtection sheet="1"/>
  <mergeCells count="9">
    <mergeCell ref="E3:E4"/>
    <mergeCell ref="B2:E2"/>
    <mergeCell ref="F2:I2"/>
    <mergeCell ref="B1:E1"/>
    <mergeCell ref="F1:I1"/>
    <mergeCell ref="B3:B4"/>
    <mergeCell ref="C3:C4"/>
    <mergeCell ref="D3:D4"/>
    <mergeCell ref="I3:I4"/>
  </mergeCells>
  <printOptions/>
  <pageMargins left="0.49" right="0.4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Marju</cp:lastModifiedBy>
  <cp:lastPrinted>2010-12-16T14:55:13Z</cp:lastPrinted>
  <dcterms:created xsi:type="dcterms:W3CDTF">2010-12-13T15:16:42Z</dcterms:created>
  <dcterms:modified xsi:type="dcterms:W3CDTF">2011-12-16T08:58:09Z</dcterms:modified>
  <cp:category/>
  <cp:version/>
  <cp:contentType/>
  <cp:contentStatus/>
</cp:coreProperties>
</file>