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4845" windowHeight="4965" activeTab="0"/>
  </bookViews>
  <sheets>
    <sheet name="juhend" sheetId="1" r:id="rId1"/>
    <sheet name="kartul" sheetId="2" r:id="rId2"/>
    <sheet name="20 t-ha" sheetId="3" r:id="rId3"/>
    <sheet name="35 t-ha" sheetId="4" r:id="rId4"/>
    <sheet name="45 t-ha" sheetId="5" r:id="rId5"/>
    <sheet name="võrdlustabel" sheetId="6" r:id="rId6"/>
    <sheet name="Koond" sheetId="7" r:id="rId7"/>
  </sheets>
  <definedNames>
    <definedName name="_xlnm.Print_Area" localSheetId="2">'20 t-ha'!$A$1:$K$88</definedName>
    <definedName name="_xlnm.Print_Area" localSheetId="3">'35 t-ha'!$A$1:$K$90</definedName>
    <definedName name="_xlnm.Print_Area" localSheetId="4">'45 t-ha'!$A$1:$K$88</definedName>
    <definedName name="_xlnm.Print_Area" localSheetId="6">'Koond'!$A$1:$D$32</definedName>
    <definedName name="_xlnm.Print_Area" localSheetId="5">'võrdlustabel'!$A$1:$M$74</definedName>
  </definedNames>
  <calcPr fullCalcOnLoad="1"/>
</workbook>
</file>

<file path=xl/comments3.xml><?xml version="1.0" encoding="utf-8"?>
<comments xmlns="http://schemas.openxmlformats.org/spreadsheetml/2006/main">
  <authors>
    <author>h</author>
    <author>Marju</author>
  </authors>
  <commentList>
    <comment ref="D3" authorId="0">
      <text>
        <r>
          <rPr>
            <sz val="8"/>
            <rFont val="Tahoma"/>
            <family val="2"/>
          </rPr>
          <t>kogusaak 1 ha-lt</t>
        </r>
        <r>
          <rPr>
            <sz val="8"/>
            <rFont val="Tahoma"/>
            <family val="2"/>
          </rPr>
          <t xml:space="preserve">
</t>
        </r>
      </text>
    </comment>
    <comment ref="C4" authorId="0">
      <text>
        <r>
          <rPr>
            <sz val="8"/>
            <rFont val="Tahoma"/>
            <family val="2"/>
          </rPr>
          <t>müügikartuli osakaal (kaubalisuse %)</t>
        </r>
        <r>
          <rPr>
            <sz val="8"/>
            <rFont val="Tahoma"/>
            <family val="2"/>
          </rPr>
          <t xml:space="preserve">
</t>
        </r>
      </text>
    </comment>
    <comment ref="C5" authorId="0">
      <text>
        <r>
          <rPr>
            <sz val="8"/>
            <rFont val="Tahoma"/>
            <family val="2"/>
          </rPr>
          <t>söödakartuli osakaal %</t>
        </r>
      </text>
    </comment>
    <comment ref="C3" authorId="0">
      <text>
        <r>
          <rPr>
            <sz val="8"/>
            <rFont val="Tahoma"/>
            <family val="2"/>
          </rPr>
          <t>NB! Jälgi, et müügi- ja söödakartul kokku moodustaksid planeeritud toodangu (100%)</t>
        </r>
        <r>
          <rPr>
            <sz val="8"/>
            <rFont val="Tahoma"/>
            <family val="2"/>
          </rPr>
          <t xml:space="preserve">
</t>
        </r>
      </text>
    </comment>
    <comment ref="A8" authorId="0">
      <text>
        <r>
          <rPr>
            <sz val="8"/>
            <rFont val="Tahoma"/>
            <family val="2"/>
          </rPr>
          <t xml:space="preserve">Märgi toetused, mida on võimalik ha-kohta taotleda </t>
        </r>
      </text>
    </comment>
    <comment ref="G8" authorId="0">
      <text>
        <r>
          <rPr>
            <sz val="8"/>
            <rFont val="Tahoma"/>
            <family val="2"/>
          </rPr>
          <t>toetuse määr (€/ha)</t>
        </r>
        <r>
          <rPr>
            <sz val="8"/>
            <rFont val="Tahoma"/>
            <family val="2"/>
          </rPr>
          <t xml:space="preserve">
</t>
        </r>
      </text>
    </comment>
    <comment ref="F16" authorId="0">
      <text>
        <r>
          <rPr>
            <sz val="8"/>
            <rFont val="Tahoma"/>
            <family val="2"/>
          </rPr>
          <t>seemne hind (€/kg); puhitud seeme.</t>
        </r>
        <r>
          <rPr>
            <sz val="8"/>
            <rFont val="Tahoma"/>
            <family val="2"/>
          </rPr>
          <t xml:space="preserve">
Juhul kui kasutatakse osaliselt omakasvatatud seemnekartulit, siis märkida kaalutud keskmine hind kg kohta</t>
        </r>
      </text>
    </comment>
    <comment ref="A19" authorId="0">
      <text>
        <r>
          <rPr>
            <sz val="8"/>
            <rFont val="Tahoma"/>
            <family val="2"/>
          </rPr>
          <t>väetise nimetus</t>
        </r>
        <r>
          <rPr>
            <sz val="8"/>
            <rFont val="Tahoma"/>
            <family val="2"/>
          </rPr>
          <t xml:space="preserve">
</t>
        </r>
      </text>
    </comment>
    <comment ref="A20" authorId="0">
      <text>
        <r>
          <rPr>
            <sz val="8"/>
            <rFont val="Tahoma"/>
            <family val="2"/>
          </rPr>
          <t xml:space="preserve">märgi siia lihtväetise põhitoitelement N; P või K
</t>
        </r>
      </text>
    </comment>
    <comment ref="A21" authorId="0">
      <text>
        <r>
          <rPr>
            <sz val="8"/>
            <rFont val="Tahoma"/>
            <family val="2"/>
          </rPr>
          <t>väetise nimetus</t>
        </r>
        <r>
          <rPr>
            <sz val="8"/>
            <rFont val="Tahoma"/>
            <family val="2"/>
          </rPr>
          <t xml:space="preserve">
</t>
        </r>
      </text>
    </comment>
    <comment ref="A22" authorId="0">
      <text>
        <r>
          <rPr>
            <sz val="8"/>
            <rFont val="Tahoma"/>
            <family val="2"/>
          </rPr>
          <t>märgi siia lihtväetise põhitoitelement N; P või K</t>
        </r>
        <r>
          <rPr>
            <sz val="8"/>
            <rFont val="Tahoma"/>
            <family val="2"/>
          </rPr>
          <t xml:space="preserve">
</t>
        </r>
      </text>
    </comment>
    <comment ref="C19" authorId="0">
      <text>
        <r>
          <rPr>
            <sz val="8"/>
            <rFont val="Tahoma"/>
            <family val="2"/>
          </rPr>
          <t>väetise hind €/t</t>
        </r>
        <r>
          <rPr>
            <b/>
            <sz val="8"/>
            <rFont val="Tahoma"/>
            <family val="2"/>
          </rPr>
          <t xml:space="preserve">
</t>
        </r>
        <r>
          <rPr>
            <sz val="8"/>
            <rFont val="Tahoma"/>
            <family val="2"/>
          </rPr>
          <t xml:space="preserve">
</t>
        </r>
      </text>
    </comment>
    <comment ref="D19" authorId="0">
      <text>
        <r>
          <rPr>
            <sz val="8"/>
            <rFont val="Tahoma"/>
            <family val="2"/>
          </rPr>
          <t>füüsiline kogus kg/ha</t>
        </r>
        <r>
          <rPr>
            <sz val="8"/>
            <rFont val="Tahoma"/>
            <family val="2"/>
          </rPr>
          <t xml:space="preserve">
</t>
        </r>
      </text>
    </comment>
    <comment ref="C21" authorId="0">
      <text>
        <r>
          <rPr>
            <sz val="8"/>
            <rFont val="Tahoma"/>
            <family val="2"/>
          </rPr>
          <t>väetise hind €/t</t>
        </r>
        <r>
          <rPr>
            <b/>
            <sz val="8"/>
            <rFont val="Tahoma"/>
            <family val="2"/>
          </rPr>
          <t xml:space="preserve">
</t>
        </r>
        <r>
          <rPr>
            <sz val="8"/>
            <rFont val="Tahoma"/>
            <family val="2"/>
          </rPr>
          <t xml:space="preserve">
</t>
        </r>
      </text>
    </comment>
    <comment ref="D21" authorId="0">
      <text>
        <r>
          <rPr>
            <sz val="8"/>
            <rFont val="Tahoma"/>
            <family val="2"/>
          </rPr>
          <t>füüsiline kogus kg/ha</t>
        </r>
        <r>
          <rPr>
            <sz val="8"/>
            <rFont val="Tahoma"/>
            <family val="2"/>
          </rPr>
          <t xml:space="preserve">
</t>
        </r>
      </text>
    </comment>
    <comment ref="C26" authorId="0">
      <text>
        <r>
          <rPr>
            <sz val="8"/>
            <rFont val="Tahoma"/>
            <family val="2"/>
          </rPr>
          <t>väetise hind €/t</t>
        </r>
        <r>
          <rPr>
            <b/>
            <sz val="8"/>
            <rFont val="Tahoma"/>
            <family val="2"/>
          </rPr>
          <t xml:space="preserve">
</t>
        </r>
        <r>
          <rPr>
            <sz val="8"/>
            <rFont val="Tahoma"/>
            <family val="2"/>
          </rPr>
          <t xml:space="preserve">
</t>
        </r>
      </text>
    </comment>
    <comment ref="D26" authorId="0">
      <text>
        <r>
          <rPr>
            <sz val="8"/>
            <rFont val="Tahoma"/>
            <family val="2"/>
          </rPr>
          <t>füüsiline kogus kg/ha</t>
        </r>
        <r>
          <rPr>
            <sz val="8"/>
            <rFont val="Tahoma"/>
            <family val="2"/>
          </rPr>
          <t xml:space="preserve">
</t>
        </r>
      </text>
    </comment>
    <comment ref="C30" authorId="0">
      <text>
        <r>
          <rPr>
            <sz val="8"/>
            <rFont val="Tahoma"/>
            <family val="2"/>
          </rPr>
          <t>väetise hind €/t</t>
        </r>
        <r>
          <rPr>
            <b/>
            <sz val="8"/>
            <rFont val="Tahoma"/>
            <family val="2"/>
          </rPr>
          <t xml:space="preserve">
</t>
        </r>
        <r>
          <rPr>
            <sz val="8"/>
            <rFont val="Tahoma"/>
            <family val="2"/>
          </rPr>
          <t xml:space="preserve">
</t>
        </r>
      </text>
    </comment>
    <comment ref="D30" authorId="0">
      <text>
        <r>
          <rPr>
            <sz val="8"/>
            <rFont val="Tahoma"/>
            <family val="2"/>
          </rPr>
          <t>füüsiline kogus kg/ha</t>
        </r>
        <r>
          <rPr>
            <sz val="8"/>
            <rFont val="Tahoma"/>
            <family val="2"/>
          </rPr>
          <t xml:space="preserve">
</t>
        </r>
      </text>
    </comment>
    <comment ref="A23" authorId="0">
      <text>
        <r>
          <rPr>
            <sz val="8"/>
            <rFont val="Tahoma"/>
            <family val="2"/>
          </rPr>
          <t>märgi siia, millist org.väetist kasutad</t>
        </r>
        <r>
          <rPr>
            <sz val="8"/>
            <rFont val="Tahoma"/>
            <family val="2"/>
          </rPr>
          <t xml:space="preserve">
</t>
        </r>
      </text>
    </comment>
    <comment ref="C23" authorId="0">
      <text>
        <r>
          <rPr>
            <sz val="8"/>
            <rFont val="Tahoma"/>
            <family val="2"/>
          </rPr>
          <t>ühe tonni maksumus; ka siis kui see on saadud oma tootmisest</t>
        </r>
        <r>
          <rPr>
            <sz val="8"/>
            <rFont val="Tahoma"/>
            <family val="2"/>
          </rPr>
          <t xml:space="preserve">
</t>
        </r>
      </text>
    </comment>
    <comment ref="D23" authorId="0">
      <text>
        <r>
          <rPr>
            <sz val="8"/>
            <rFont val="Tahoma"/>
            <family val="2"/>
          </rPr>
          <t>norm ha-le</t>
        </r>
        <r>
          <rPr>
            <sz val="8"/>
            <rFont val="Tahoma"/>
            <family val="2"/>
          </rPr>
          <t xml:space="preserve">
</t>
        </r>
      </text>
    </comment>
    <comment ref="A26" authorId="0">
      <text>
        <r>
          <rPr>
            <sz val="8"/>
            <rFont val="Tahoma"/>
            <family val="2"/>
          </rPr>
          <t>väetise nimetus</t>
        </r>
        <r>
          <rPr>
            <sz val="8"/>
            <rFont val="Tahoma"/>
            <family val="2"/>
          </rPr>
          <t xml:space="preserve">
</t>
        </r>
      </text>
    </comment>
    <comment ref="A30" authorId="0">
      <text>
        <r>
          <rPr>
            <sz val="8"/>
            <rFont val="Tahoma"/>
            <family val="2"/>
          </rPr>
          <t>väetise nimetus</t>
        </r>
        <r>
          <rPr>
            <sz val="8"/>
            <rFont val="Tahoma"/>
            <family val="2"/>
          </rPr>
          <t xml:space="preserve">
</t>
        </r>
      </text>
    </comment>
    <comment ref="A36" authorId="0">
      <text>
        <r>
          <rPr>
            <sz val="8"/>
            <rFont val="Tahoma"/>
            <family val="2"/>
          </rPr>
          <t>taimekaitsevahendi nimetus</t>
        </r>
        <r>
          <rPr>
            <b/>
            <sz val="8"/>
            <rFont val="Tahoma"/>
            <family val="2"/>
          </rPr>
          <t xml:space="preserve"> </t>
        </r>
        <r>
          <rPr>
            <sz val="8"/>
            <rFont val="Tahoma"/>
            <family val="2"/>
          </rPr>
          <t xml:space="preserve">
</t>
        </r>
      </text>
    </comment>
    <comment ref="A41" authorId="0">
      <text>
        <r>
          <rPr>
            <sz val="8"/>
            <rFont val="Tahoma"/>
            <family val="2"/>
          </rPr>
          <t>taimekaitsevahendi nimetus</t>
        </r>
        <r>
          <rPr>
            <b/>
            <sz val="8"/>
            <rFont val="Tahoma"/>
            <family val="2"/>
          </rPr>
          <t xml:space="preserve"> </t>
        </r>
        <r>
          <rPr>
            <sz val="8"/>
            <rFont val="Tahoma"/>
            <family val="2"/>
          </rPr>
          <t xml:space="preserve">
</t>
        </r>
      </text>
    </comment>
    <comment ref="A48" authorId="0">
      <text>
        <r>
          <rPr>
            <sz val="8"/>
            <rFont val="Tahoma"/>
            <family val="2"/>
          </rPr>
          <t>taimekaitsevahendi nimetus</t>
        </r>
        <r>
          <rPr>
            <b/>
            <sz val="8"/>
            <rFont val="Tahoma"/>
            <family val="2"/>
          </rPr>
          <t xml:space="preserve"> </t>
        </r>
        <r>
          <rPr>
            <sz val="8"/>
            <rFont val="Tahoma"/>
            <family val="2"/>
          </rPr>
          <t xml:space="preserve">
</t>
        </r>
      </text>
    </comment>
    <comment ref="A53" authorId="0">
      <text>
        <r>
          <rPr>
            <sz val="8"/>
            <rFont val="Tahoma"/>
            <family val="2"/>
          </rPr>
          <t>võib teksti muuta</t>
        </r>
        <r>
          <rPr>
            <sz val="8"/>
            <rFont val="Tahoma"/>
            <family val="2"/>
          </rPr>
          <t xml:space="preserve">
</t>
        </r>
      </text>
    </comment>
    <comment ref="A54" authorId="0">
      <text>
        <r>
          <rPr>
            <sz val="8"/>
            <rFont val="Tahoma"/>
            <family val="2"/>
          </rPr>
          <t>võib teksti muuta</t>
        </r>
        <r>
          <rPr>
            <sz val="8"/>
            <rFont val="Tahoma"/>
            <family val="2"/>
          </rPr>
          <t xml:space="preserve">
</t>
        </r>
      </text>
    </comment>
    <comment ref="D53" authorId="0">
      <text>
        <r>
          <rPr>
            <sz val="8"/>
            <rFont val="Tahoma"/>
            <family val="2"/>
          </rPr>
          <t>kogus 1 ha kohta</t>
        </r>
        <r>
          <rPr>
            <sz val="8"/>
            <rFont val="Tahoma"/>
            <family val="2"/>
          </rPr>
          <t xml:space="preserve">
</t>
        </r>
      </text>
    </comment>
    <comment ref="E53" authorId="0">
      <text>
        <r>
          <rPr>
            <sz val="8"/>
            <rFont val="Tahoma"/>
            <family val="2"/>
          </rPr>
          <t>märgi ühik</t>
        </r>
        <r>
          <rPr>
            <sz val="8"/>
            <rFont val="Tahoma"/>
            <family val="2"/>
          </rPr>
          <t xml:space="preserve">
</t>
        </r>
      </text>
    </comment>
    <comment ref="F53" authorId="0">
      <text>
        <r>
          <rPr>
            <sz val="8"/>
            <rFont val="Tahoma"/>
            <family val="2"/>
          </rPr>
          <t>ühiku hind</t>
        </r>
        <r>
          <rPr>
            <sz val="8"/>
            <rFont val="Tahoma"/>
            <family val="2"/>
          </rPr>
          <t xml:space="preserve">
</t>
        </r>
      </text>
    </comment>
    <comment ref="D54" authorId="0">
      <text>
        <r>
          <rPr>
            <sz val="8"/>
            <rFont val="Tahoma"/>
            <family val="2"/>
          </rPr>
          <t>kogus 1 ha kohta</t>
        </r>
        <r>
          <rPr>
            <sz val="8"/>
            <rFont val="Tahoma"/>
            <family val="2"/>
          </rPr>
          <t xml:space="preserve">
</t>
        </r>
      </text>
    </comment>
    <comment ref="E54" authorId="0">
      <text>
        <r>
          <rPr>
            <sz val="8"/>
            <rFont val="Tahoma"/>
            <family val="2"/>
          </rPr>
          <t>märgi ühik</t>
        </r>
        <r>
          <rPr>
            <sz val="8"/>
            <rFont val="Tahoma"/>
            <family val="2"/>
          </rPr>
          <t xml:space="preserve">
</t>
        </r>
      </text>
    </comment>
    <comment ref="F54" authorId="0">
      <text>
        <r>
          <rPr>
            <sz val="8"/>
            <rFont val="Tahoma"/>
            <family val="2"/>
          </rPr>
          <t>ühiku hind</t>
        </r>
        <r>
          <rPr>
            <sz val="8"/>
            <rFont val="Tahoma"/>
            <family val="2"/>
          </rPr>
          <t xml:space="preserve">
</t>
        </r>
      </text>
    </comment>
    <comment ref="G57" authorId="0">
      <text>
        <r>
          <rPr>
            <sz val="8"/>
            <rFont val="Tahoma"/>
            <family val="2"/>
          </rPr>
          <t xml:space="preserve">masinatööde maksumus ühe hektari kohta; €
</t>
        </r>
      </text>
    </comment>
    <comment ref="C36" authorId="0">
      <text>
        <r>
          <rPr>
            <sz val="8"/>
            <rFont val="Tahoma"/>
            <family val="2"/>
          </rPr>
          <t xml:space="preserve">taimekaitsevahendi hind (€/l; €/kg) </t>
        </r>
        <r>
          <rPr>
            <sz val="8"/>
            <rFont val="Tahoma"/>
            <family val="2"/>
          </rPr>
          <t xml:space="preserve">
</t>
        </r>
      </text>
    </comment>
    <comment ref="C37" authorId="0">
      <text>
        <r>
          <rPr>
            <sz val="8"/>
            <rFont val="Tahoma"/>
            <family val="2"/>
          </rPr>
          <t>norm hektari kohta</t>
        </r>
        <r>
          <rPr>
            <sz val="8"/>
            <rFont val="Tahoma"/>
            <family val="2"/>
          </rPr>
          <t xml:space="preserve">
</t>
        </r>
      </text>
    </comment>
    <comment ref="C41" authorId="0">
      <text>
        <r>
          <rPr>
            <sz val="8"/>
            <rFont val="Tahoma"/>
            <family val="2"/>
          </rPr>
          <t xml:space="preserve">taimekaitsevahendi hind (€/l; €/kg) </t>
        </r>
        <r>
          <rPr>
            <sz val="8"/>
            <rFont val="Tahoma"/>
            <family val="2"/>
          </rPr>
          <t xml:space="preserve">
</t>
        </r>
      </text>
    </comment>
    <comment ref="C42" authorId="0">
      <text>
        <r>
          <rPr>
            <sz val="8"/>
            <rFont val="Tahoma"/>
            <family val="2"/>
          </rPr>
          <t>norm hektari kohta</t>
        </r>
        <r>
          <rPr>
            <sz val="8"/>
            <rFont val="Tahoma"/>
            <family val="2"/>
          </rPr>
          <t xml:space="preserve">
</t>
        </r>
      </text>
    </comment>
    <comment ref="C48" authorId="0">
      <text>
        <r>
          <rPr>
            <sz val="8"/>
            <rFont val="Tahoma"/>
            <family val="2"/>
          </rPr>
          <t xml:space="preserve">taimekaitsevahendi hind (€/l; €/kg) </t>
        </r>
        <r>
          <rPr>
            <sz val="8"/>
            <rFont val="Tahoma"/>
            <family val="2"/>
          </rPr>
          <t xml:space="preserve">
</t>
        </r>
      </text>
    </comment>
    <comment ref="C49" authorId="0">
      <text>
        <r>
          <rPr>
            <sz val="8"/>
            <rFont val="Tahoma"/>
            <family val="2"/>
          </rPr>
          <t>norm hektari kohta</t>
        </r>
        <r>
          <rPr>
            <sz val="8"/>
            <rFont val="Tahoma"/>
            <family val="2"/>
          </rPr>
          <t xml:space="preserve">
</t>
        </r>
      </text>
    </comment>
    <comment ref="D37" authorId="0">
      <text>
        <r>
          <rPr>
            <sz val="8"/>
            <rFont val="Tahoma"/>
            <family val="2"/>
          </rPr>
          <t>taimekaitsevahendite kasutamise kordade arv ühe hektari kohta,  võib  kasutada murdarve</t>
        </r>
        <r>
          <rPr>
            <sz val="8"/>
            <rFont val="Tahoma"/>
            <family val="2"/>
          </rPr>
          <t xml:space="preserve">
</t>
        </r>
      </text>
    </comment>
    <comment ref="D42" authorId="0">
      <text>
        <r>
          <rPr>
            <sz val="8"/>
            <rFont val="Tahoma"/>
            <family val="2"/>
          </rPr>
          <t>taimekaitsevahendite kasutamise kordade arv ühe hektari kohta,  võib  kasutada murdarve</t>
        </r>
        <r>
          <rPr>
            <sz val="8"/>
            <rFont val="Tahoma"/>
            <family val="2"/>
          </rPr>
          <t xml:space="preserve">
</t>
        </r>
      </text>
    </comment>
    <comment ref="D49" authorId="0">
      <text>
        <r>
          <rPr>
            <sz val="8"/>
            <rFont val="Tahoma"/>
            <family val="2"/>
          </rPr>
          <t>taimekaitsevahendite kasutamise kordade arv ühe hektari kohta,  võib  kasutada murdarve</t>
        </r>
        <r>
          <rPr>
            <sz val="8"/>
            <rFont val="Tahoma"/>
            <family val="2"/>
          </rPr>
          <t xml:space="preserve">
</t>
        </r>
      </text>
    </comment>
    <comment ref="F85" authorId="0">
      <text>
        <r>
          <rPr>
            <sz val="8"/>
            <rFont val="Tahoma"/>
            <family val="2"/>
          </rPr>
          <t xml:space="preserve">võib märkida muude kulude  % kogutoodangust
</t>
        </r>
      </text>
    </comment>
    <comment ref="A85" authorId="0">
      <text>
        <r>
          <rPr>
            <sz val="8"/>
            <rFont val="Tahoma"/>
            <family val="2"/>
          </rPr>
          <t xml:space="preserve">märgi, millised muud kulud tekivad veel lisaks 
</t>
        </r>
        <r>
          <rPr>
            <sz val="8"/>
            <rFont val="Tahoma"/>
            <family val="2"/>
          </rPr>
          <t xml:space="preserve">
</t>
        </r>
      </text>
    </comment>
    <comment ref="C27" authorId="1">
      <text>
        <r>
          <rPr>
            <sz val="8"/>
            <rFont val="Tahoma"/>
            <family val="2"/>
          </rPr>
          <t>siia märgi toimaine (N) % väetises</t>
        </r>
        <r>
          <rPr>
            <sz val="8"/>
            <rFont val="Tahoma"/>
            <family val="2"/>
          </rPr>
          <t xml:space="preserve">
</t>
        </r>
      </text>
    </comment>
    <comment ref="C28" authorId="1">
      <text>
        <r>
          <rPr>
            <sz val="8"/>
            <rFont val="Tahoma"/>
            <family val="2"/>
          </rPr>
          <t>siia märgi toimaine (P) % väetises</t>
        </r>
      </text>
    </comment>
    <comment ref="C29" authorId="1">
      <text>
        <r>
          <rPr>
            <sz val="8"/>
            <rFont val="Tahoma"/>
            <family val="2"/>
          </rPr>
          <t>siia märgi toimaine (K) % väetises</t>
        </r>
      </text>
    </comment>
    <comment ref="G85" authorId="0">
      <text>
        <r>
          <rPr>
            <sz val="8"/>
            <rFont val="Tahoma"/>
            <family val="2"/>
          </rPr>
          <t>olemasoleva valemi asemele võib kirjutada konkreetse summa</t>
        </r>
        <r>
          <rPr>
            <sz val="8"/>
            <rFont val="Tahoma"/>
            <family val="2"/>
          </rPr>
          <t xml:space="preserve">
</t>
        </r>
      </text>
    </comment>
  </commentList>
</comments>
</file>

<file path=xl/comments4.xml><?xml version="1.0" encoding="utf-8"?>
<comments xmlns="http://schemas.openxmlformats.org/spreadsheetml/2006/main">
  <authors>
    <author>h</author>
    <author>Marju</author>
  </authors>
  <commentList>
    <comment ref="C4" authorId="0">
      <text>
        <r>
          <rPr>
            <sz val="8"/>
            <rFont val="Tahoma"/>
            <family val="2"/>
          </rPr>
          <t>kaubalisuse %</t>
        </r>
        <r>
          <rPr>
            <sz val="8"/>
            <rFont val="Tahoma"/>
            <family val="2"/>
          </rPr>
          <t xml:space="preserve">
</t>
        </r>
      </text>
    </comment>
    <comment ref="C5" authorId="0">
      <text>
        <r>
          <rPr>
            <sz val="8"/>
            <rFont val="Tahoma"/>
            <family val="2"/>
          </rPr>
          <t>söödakartuli osakaal %</t>
        </r>
      </text>
    </comment>
    <comment ref="D3" authorId="0">
      <text>
        <r>
          <rPr>
            <sz val="8"/>
            <rFont val="Tahoma"/>
            <family val="2"/>
          </rPr>
          <t>kogusaak 1 ha-lt</t>
        </r>
        <r>
          <rPr>
            <sz val="8"/>
            <rFont val="Tahoma"/>
            <family val="2"/>
          </rPr>
          <t xml:space="preserve">
</t>
        </r>
      </text>
    </comment>
    <comment ref="C3" authorId="0">
      <text>
        <r>
          <rPr>
            <sz val="8"/>
            <rFont val="Tahoma"/>
            <family val="2"/>
          </rPr>
          <t>NB! Jälgi, et müügi- ja söödakartul kokku moodustaksid planeeritud toodangu (100%)</t>
        </r>
        <r>
          <rPr>
            <sz val="8"/>
            <rFont val="Tahoma"/>
            <family val="2"/>
          </rPr>
          <t xml:space="preserve">
</t>
        </r>
      </text>
    </comment>
    <comment ref="A8" authorId="0">
      <text>
        <r>
          <rPr>
            <sz val="8"/>
            <rFont val="Tahoma"/>
            <family val="2"/>
          </rPr>
          <t xml:space="preserve">Märgi toetused, mida on võimalik ha-kohta taotleda </t>
        </r>
      </text>
    </comment>
    <comment ref="F16" authorId="0">
      <text>
        <r>
          <rPr>
            <sz val="8"/>
            <rFont val="Tahoma"/>
            <family val="2"/>
          </rPr>
          <t>seemne hind (€/kg); puhitud seeme.</t>
        </r>
        <r>
          <rPr>
            <sz val="8"/>
            <rFont val="Tahoma"/>
            <family val="2"/>
          </rPr>
          <t xml:space="preserve">
Juhul kui kasutatakse osaliselt omakasvatatud seemnekartulit, siis märkida keskmine hind kg kohta</t>
        </r>
      </text>
    </comment>
    <comment ref="A19" authorId="0">
      <text>
        <r>
          <rPr>
            <sz val="8"/>
            <rFont val="Tahoma"/>
            <family val="2"/>
          </rPr>
          <t>väetise nimetus</t>
        </r>
        <r>
          <rPr>
            <sz val="8"/>
            <rFont val="Tahoma"/>
            <family val="2"/>
          </rPr>
          <t xml:space="preserve">
</t>
        </r>
      </text>
    </comment>
    <comment ref="A20" authorId="0">
      <text>
        <r>
          <rPr>
            <sz val="8"/>
            <rFont val="Tahoma"/>
            <family val="2"/>
          </rPr>
          <t xml:space="preserve">märgi siia lihtväetise põhitoitelement N; P või K
</t>
        </r>
      </text>
    </comment>
    <comment ref="A21" authorId="0">
      <text>
        <r>
          <rPr>
            <sz val="8"/>
            <rFont val="Tahoma"/>
            <family val="2"/>
          </rPr>
          <t>väetise nimetus</t>
        </r>
        <r>
          <rPr>
            <sz val="8"/>
            <rFont val="Tahoma"/>
            <family val="2"/>
          </rPr>
          <t xml:space="preserve">
</t>
        </r>
      </text>
    </comment>
    <comment ref="A22" authorId="0">
      <text>
        <r>
          <rPr>
            <sz val="8"/>
            <rFont val="Tahoma"/>
            <family val="2"/>
          </rPr>
          <t>märgi siia lihtväetise põhitoitelement N; P või K</t>
        </r>
        <r>
          <rPr>
            <sz val="8"/>
            <rFont val="Tahoma"/>
            <family val="2"/>
          </rPr>
          <t xml:space="preserve">
</t>
        </r>
      </text>
    </comment>
    <comment ref="C19" authorId="0">
      <text>
        <r>
          <rPr>
            <sz val="8"/>
            <rFont val="Tahoma"/>
            <family val="2"/>
          </rPr>
          <t>väetise hind €/t</t>
        </r>
        <r>
          <rPr>
            <b/>
            <sz val="8"/>
            <rFont val="Tahoma"/>
            <family val="2"/>
          </rPr>
          <t xml:space="preserve">
</t>
        </r>
        <r>
          <rPr>
            <sz val="8"/>
            <rFont val="Tahoma"/>
            <family val="2"/>
          </rPr>
          <t xml:space="preserve">
</t>
        </r>
      </text>
    </comment>
    <comment ref="D19" authorId="0">
      <text>
        <r>
          <rPr>
            <sz val="8"/>
            <rFont val="Tahoma"/>
            <family val="2"/>
          </rPr>
          <t>füüsiline kogus kg/ha</t>
        </r>
        <r>
          <rPr>
            <sz val="8"/>
            <rFont val="Tahoma"/>
            <family val="2"/>
          </rPr>
          <t xml:space="preserve">
</t>
        </r>
      </text>
    </comment>
    <comment ref="C21" authorId="0">
      <text>
        <r>
          <rPr>
            <sz val="8"/>
            <rFont val="Tahoma"/>
            <family val="2"/>
          </rPr>
          <t>väetise hind €/t</t>
        </r>
        <r>
          <rPr>
            <b/>
            <sz val="8"/>
            <rFont val="Tahoma"/>
            <family val="2"/>
          </rPr>
          <t xml:space="preserve">
</t>
        </r>
        <r>
          <rPr>
            <sz val="8"/>
            <rFont val="Tahoma"/>
            <family val="2"/>
          </rPr>
          <t xml:space="preserve">
</t>
        </r>
      </text>
    </comment>
    <comment ref="D21" authorId="0">
      <text>
        <r>
          <rPr>
            <sz val="8"/>
            <rFont val="Tahoma"/>
            <family val="2"/>
          </rPr>
          <t>füüsiline kogus kg/ha</t>
        </r>
        <r>
          <rPr>
            <sz val="8"/>
            <rFont val="Tahoma"/>
            <family val="2"/>
          </rPr>
          <t xml:space="preserve">
</t>
        </r>
      </text>
    </comment>
    <comment ref="C26" authorId="0">
      <text>
        <r>
          <rPr>
            <sz val="8"/>
            <rFont val="Tahoma"/>
            <family val="2"/>
          </rPr>
          <t>väetise hind €/t</t>
        </r>
        <r>
          <rPr>
            <b/>
            <sz val="8"/>
            <rFont val="Tahoma"/>
            <family val="2"/>
          </rPr>
          <t xml:space="preserve">
</t>
        </r>
        <r>
          <rPr>
            <sz val="8"/>
            <rFont val="Tahoma"/>
            <family val="2"/>
          </rPr>
          <t xml:space="preserve">
</t>
        </r>
      </text>
    </comment>
    <comment ref="D26" authorId="0">
      <text>
        <r>
          <rPr>
            <sz val="8"/>
            <rFont val="Tahoma"/>
            <family val="2"/>
          </rPr>
          <t>füüsiline kogus kg/ha</t>
        </r>
        <r>
          <rPr>
            <sz val="8"/>
            <rFont val="Tahoma"/>
            <family val="2"/>
          </rPr>
          <t xml:space="preserve">
</t>
        </r>
      </text>
    </comment>
    <comment ref="C30" authorId="0">
      <text>
        <r>
          <rPr>
            <sz val="8"/>
            <rFont val="Tahoma"/>
            <family val="2"/>
          </rPr>
          <t>väetise hind €/t</t>
        </r>
        <r>
          <rPr>
            <b/>
            <sz val="8"/>
            <rFont val="Tahoma"/>
            <family val="2"/>
          </rPr>
          <t xml:space="preserve">
</t>
        </r>
        <r>
          <rPr>
            <sz val="8"/>
            <rFont val="Tahoma"/>
            <family val="2"/>
          </rPr>
          <t xml:space="preserve">
</t>
        </r>
      </text>
    </comment>
    <comment ref="D30" authorId="0">
      <text>
        <r>
          <rPr>
            <sz val="8"/>
            <rFont val="Tahoma"/>
            <family val="2"/>
          </rPr>
          <t>füüsiline kogus kg/ha</t>
        </r>
        <r>
          <rPr>
            <sz val="8"/>
            <rFont val="Tahoma"/>
            <family val="2"/>
          </rPr>
          <t xml:space="preserve">
</t>
        </r>
      </text>
    </comment>
    <comment ref="A26" authorId="0">
      <text>
        <r>
          <rPr>
            <sz val="8"/>
            <rFont val="Tahoma"/>
            <family val="2"/>
          </rPr>
          <t>väetise nimetus</t>
        </r>
        <r>
          <rPr>
            <sz val="8"/>
            <rFont val="Tahoma"/>
            <family val="2"/>
          </rPr>
          <t xml:space="preserve">
</t>
        </r>
      </text>
    </comment>
    <comment ref="A30" authorId="0">
      <text>
        <r>
          <rPr>
            <sz val="8"/>
            <rFont val="Tahoma"/>
            <family val="2"/>
          </rPr>
          <t>väetise nimetus</t>
        </r>
        <r>
          <rPr>
            <sz val="8"/>
            <rFont val="Tahoma"/>
            <family val="2"/>
          </rPr>
          <t xml:space="preserve">
</t>
        </r>
      </text>
    </comment>
    <comment ref="A36" authorId="0">
      <text>
        <r>
          <rPr>
            <sz val="8"/>
            <rFont val="Tahoma"/>
            <family val="2"/>
          </rPr>
          <t>taimekaitsevahendi nimetus</t>
        </r>
        <r>
          <rPr>
            <b/>
            <sz val="8"/>
            <rFont val="Tahoma"/>
            <family val="2"/>
          </rPr>
          <t xml:space="preserve"> </t>
        </r>
        <r>
          <rPr>
            <sz val="8"/>
            <rFont val="Tahoma"/>
            <family val="2"/>
          </rPr>
          <t xml:space="preserve">
</t>
        </r>
      </text>
    </comment>
    <comment ref="A41" authorId="0">
      <text>
        <r>
          <rPr>
            <sz val="8"/>
            <rFont val="Tahoma"/>
            <family val="2"/>
          </rPr>
          <t>taimekaitsevahendi nimetus</t>
        </r>
        <r>
          <rPr>
            <b/>
            <sz val="8"/>
            <rFont val="Tahoma"/>
            <family val="2"/>
          </rPr>
          <t xml:space="preserve"> </t>
        </r>
        <r>
          <rPr>
            <sz val="8"/>
            <rFont val="Tahoma"/>
            <family val="2"/>
          </rPr>
          <t xml:space="preserve">
</t>
        </r>
      </text>
    </comment>
    <comment ref="A48" authorId="0">
      <text>
        <r>
          <rPr>
            <sz val="8"/>
            <rFont val="Tahoma"/>
            <family val="2"/>
          </rPr>
          <t>taimekaitsevahendi nimetus</t>
        </r>
        <r>
          <rPr>
            <b/>
            <sz val="8"/>
            <rFont val="Tahoma"/>
            <family val="2"/>
          </rPr>
          <t xml:space="preserve"> </t>
        </r>
        <r>
          <rPr>
            <sz val="8"/>
            <rFont val="Tahoma"/>
            <family val="2"/>
          </rPr>
          <t xml:space="preserve">
</t>
        </r>
      </text>
    </comment>
    <comment ref="A53" authorId="0">
      <text>
        <r>
          <rPr>
            <sz val="8"/>
            <rFont val="Tahoma"/>
            <family val="2"/>
          </rPr>
          <t>võib teksti muuta</t>
        </r>
        <r>
          <rPr>
            <sz val="8"/>
            <rFont val="Tahoma"/>
            <family val="2"/>
          </rPr>
          <t xml:space="preserve">
</t>
        </r>
      </text>
    </comment>
    <comment ref="A54" authorId="0">
      <text>
        <r>
          <rPr>
            <sz val="8"/>
            <rFont val="Tahoma"/>
            <family val="2"/>
          </rPr>
          <t>võib teksti muuta</t>
        </r>
        <r>
          <rPr>
            <sz val="8"/>
            <rFont val="Tahoma"/>
            <family val="2"/>
          </rPr>
          <t xml:space="preserve">
</t>
        </r>
      </text>
    </comment>
    <comment ref="D53" authorId="0">
      <text>
        <r>
          <rPr>
            <sz val="8"/>
            <rFont val="Tahoma"/>
            <family val="2"/>
          </rPr>
          <t>kogus 1 ha kohta</t>
        </r>
        <r>
          <rPr>
            <sz val="8"/>
            <rFont val="Tahoma"/>
            <family val="2"/>
          </rPr>
          <t xml:space="preserve">
</t>
        </r>
      </text>
    </comment>
    <comment ref="E53" authorId="0">
      <text>
        <r>
          <rPr>
            <sz val="8"/>
            <rFont val="Tahoma"/>
            <family val="2"/>
          </rPr>
          <t>märgi ühik</t>
        </r>
        <r>
          <rPr>
            <sz val="8"/>
            <rFont val="Tahoma"/>
            <family val="2"/>
          </rPr>
          <t xml:space="preserve">
</t>
        </r>
      </text>
    </comment>
    <comment ref="F53" authorId="0">
      <text>
        <r>
          <rPr>
            <sz val="8"/>
            <rFont val="Tahoma"/>
            <family val="2"/>
          </rPr>
          <t>ühiku hind</t>
        </r>
        <r>
          <rPr>
            <sz val="8"/>
            <rFont val="Tahoma"/>
            <family val="2"/>
          </rPr>
          <t xml:space="preserve">
</t>
        </r>
      </text>
    </comment>
    <comment ref="D54" authorId="0">
      <text>
        <r>
          <rPr>
            <sz val="8"/>
            <rFont val="Tahoma"/>
            <family val="2"/>
          </rPr>
          <t>kogus 1 ha kohta</t>
        </r>
        <r>
          <rPr>
            <sz val="8"/>
            <rFont val="Tahoma"/>
            <family val="2"/>
          </rPr>
          <t xml:space="preserve">
</t>
        </r>
      </text>
    </comment>
    <comment ref="E54" authorId="0">
      <text>
        <r>
          <rPr>
            <sz val="8"/>
            <rFont val="Tahoma"/>
            <family val="2"/>
          </rPr>
          <t>märgi ühik</t>
        </r>
        <r>
          <rPr>
            <sz val="8"/>
            <rFont val="Tahoma"/>
            <family val="2"/>
          </rPr>
          <t xml:space="preserve">
</t>
        </r>
      </text>
    </comment>
    <comment ref="F54" authorId="0">
      <text>
        <r>
          <rPr>
            <sz val="8"/>
            <rFont val="Tahoma"/>
            <family val="2"/>
          </rPr>
          <t>ühiku hind</t>
        </r>
        <r>
          <rPr>
            <sz val="8"/>
            <rFont val="Tahoma"/>
            <family val="2"/>
          </rPr>
          <t xml:space="preserve">
</t>
        </r>
      </text>
    </comment>
    <comment ref="G57" authorId="0">
      <text>
        <r>
          <rPr>
            <sz val="8"/>
            <rFont val="Tahoma"/>
            <family val="2"/>
          </rPr>
          <t xml:space="preserve">masinatööde maksumus ühe hektari kohta; €
</t>
        </r>
      </text>
    </comment>
    <comment ref="C36" authorId="0">
      <text>
        <r>
          <rPr>
            <sz val="8"/>
            <rFont val="Tahoma"/>
            <family val="2"/>
          </rPr>
          <t xml:space="preserve">taimekaitsevahendite hind (€/l; €/kg) </t>
        </r>
        <r>
          <rPr>
            <sz val="8"/>
            <rFont val="Tahoma"/>
            <family val="2"/>
          </rPr>
          <t xml:space="preserve">
</t>
        </r>
      </text>
    </comment>
    <comment ref="C37" authorId="0">
      <text>
        <r>
          <rPr>
            <sz val="8"/>
            <rFont val="Tahoma"/>
            <family val="2"/>
          </rPr>
          <t>norm hektari kohta</t>
        </r>
        <r>
          <rPr>
            <sz val="8"/>
            <rFont val="Tahoma"/>
            <family val="2"/>
          </rPr>
          <t xml:space="preserve">
</t>
        </r>
      </text>
    </comment>
    <comment ref="C41" authorId="0">
      <text>
        <r>
          <rPr>
            <sz val="8"/>
            <rFont val="Tahoma"/>
            <family val="2"/>
          </rPr>
          <t xml:space="preserve">taimekaitsevahendite hind (€/l; €/kg) </t>
        </r>
        <r>
          <rPr>
            <sz val="8"/>
            <rFont val="Tahoma"/>
            <family val="2"/>
          </rPr>
          <t xml:space="preserve">
</t>
        </r>
      </text>
    </comment>
    <comment ref="C42" authorId="0">
      <text>
        <r>
          <rPr>
            <sz val="8"/>
            <rFont val="Tahoma"/>
            <family val="2"/>
          </rPr>
          <t>norm hektari kohta</t>
        </r>
        <r>
          <rPr>
            <sz val="8"/>
            <rFont val="Tahoma"/>
            <family val="2"/>
          </rPr>
          <t xml:space="preserve">
</t>
        </r>
      </text>
    </comment>
    <comment ref="C48" authorId="0">
      <text>
        <r>
          <rPr>
            <sz val="8"/>
            <rFont val="Tahoma"/>
            <family val="2"/>
          </rPr>
          <t xml:space="preserve">taimekaitsevahendite hind (€/l; €/kg) </t>
        </r>
        <r>
          <rPr>
            <sz val="8"/>
            <rFont val="Tahoma"/>
            <family val="2"/>
          </rPr>
          <t xml:space="preserve">
</t>
        </r>
      </text>
    </comment>
    <comment ref="C49" authorId="0">
      <text>
        <r>
          <rPr>
            <sz val="8"/>
            <rFont val="Tahoma"/>
            <family val="2"/>
          </rPr>
          <t>norm hektari kohta</t>
        </r>
        <r>
          <rPr>
            <sz val="8"/>
            <rFont val="Tahoma"/>
            <family val="2"/>
          </rPr>
          <t xml:space="preserve">
</t>
        </r>
      </text>
    </comment>
    <comment ref="D37" authorId="0">
      <text>
        <r>
          <rPr>
            <sz val="8"/>
            <rFont val="Tahoma"/>
            <family val="2"/>
          </rPr>
          <t>taimekaitsevahendite kasutamise kordade arv ühe hektari kohta,  võib  kasutada murdarve</t>
        </r>
        <r>
          <rPr>
            <sz val="8"/>
            <rFont val="Tahoma"/>
            <family val="2"/>
          </rPr>
          <t xml:space="preserve">
</t>
        </r>
      </text>
    </comment>
    <comment ref="D42" authorId="0">
      <text>
        <r>
          <rPr>
            <sz val="8"/>
            <rFont val="Tahoma"/>
            <family val="2"/>
          </rPr>
          <t>taimekaitsevahendite kasutamise kordade arv ühe hektari kohta,  võib  kasutada murdarve</t>
        </r>
        <r>
          <rPr>
            <sz val="8"/>
            <rFont val="Tahoma"/>
            <family val="2"/>
          </rPr>
          <t xml:space="preserve">
</t>
        </r>
      </text>
    </comment>
    <comment ref="D49" authorId="0">
      <text>
        <r>
          <rPr>
            <sz val="8"/>
            <rFont val="Tahoma"/>
            <family val="2"/>
          </rPr>
          <t>taimekaitsevahendite kasutamise kordade arv ühe hektari kohta,  võib  kasutada murdarve</t>
        </r>
        <r>
          <rPr>
            <sz val="8"/>
            <rFont val="Tahoma"/>
            <family val="2"/>
          </rPr>
          <t xml:space="preserve">
</t>
        </r>
      </text>
    </comment>
    <comment ref="A23" authorId="0">
      <text>
        <r>
          <rPr>
            <sz val="8"/>
            <rFont val="Tahoma"/>
            <family val="2"/>
          </rPr>
          <t>märgi siia, millist org.väetist kasutad</t>
        </r>
        <r>
          <rPr>
            <sz val="8"/>
            <rFont val="Tahoma"/>
            <family val="2"/>
          </rPr>
          <t xml:space="preserve">
</t>
        </r>
      </text>
    </comment>
    <comment ref="C23" authorId="0">
      <text>
        <r>
          <rPr>
            <sz val="8"/>
            <rFont val="Tahoma"/>
            <family val="2"/>
          </rPr>
          <t>ühe tonni maksumus; ka siis kui see on saadud oma tootmisest</t>
        </r>
        <r>
          <rPr>
            <sz val="8"/>
            <rFont val="Tahoma"/>
            <family val="2"/>
          </rPr>
          <t xml:space="preserve">
</t>
        </r>
      </text>
    </comment>
    <comment ref="D23" authorId="0">
      <text>
        <r>
          <rPr>
            <sz val="8"/>
            <rFont val="Tahoma"/>
            <family val="2"/>
          </rPr>
          <t>norm ha-le</t>
        </r>
        <r>
          <rPr>
            <sz val="8"/>
            <rFont val="Tahoma"/>
            <family val="2"/>
          </rPr>
          <t xml:space="preserve">
</t>
        </r>
      </text>
    </comment>
    <comment ref="C27" authorId="1">
      <text>
        <r>
          <rPr>
            <sz val="8"/>
            <rFont val="Tahoma"/>
            <family val="2"/>
          </rPr>
          <t>siia märgi toimaine (N) % väetises</t>
        </r>
        <r>
          <rPr>
            <sz val="8"/>
            <rFont val="Tahoma"/>
            <family val="2"/>
          </rPr>
          <t xml:space="preserve">
</t>
        </r>
      </text>
    </comment>
    <comment ref="C28" authorId="1">
      <text>
        <r>
          <rPr>
            <sz val="8"/>
            <rFont val="Tahoma"/>
            <family val="2"/>
          </rPr>
          <t>siia märgi toimaine (P) % väetises</t>
        </r>
      </text>
    </comment>
    <comment ref="C29" authorId="1">
      <text>
        <r>
          <rPr>
            <sz val="8"/>
            <rFont val="Tahoma"/>
            <family val="2"/>
          </rPr>
          <t>siia märgi toimaine (K) % väetises</t>
        </r>
      </text>
    </comment>
    <comment ref="A85" authorId="0">
      <text>
        <r>
          <rPr>
            <sz val="8"/>
            <rFont val="Tahoma"/>
            <family val="2"/>
          </rPr>
          <t xml:space="preserve">märgi, millised muud kulud tekivad veel lisaks 
</t>
        </r>
        <r>
          <rPr>
            <sz val="8"/>
            <rFont val="Tahoma"/>
            <family val="2"/>
          </rPr>
          <t xml:space="preserve">
</t>
        </r>
      </text>
    </comment>
    <comment ref="F85" authorId="0">
      <text>
        <r>
          <rPr>
            <sz val="8"/>
            <rFont val="Tahoma"/>
            <family val="2"/>
          </rPr>
          <t xml:space="preserve">võib märkida muude kulude  % kogutoodangust
</t>
        </r>
      </text>
    </comment>
    <comment ref="G8" authorId="0">
      <text>
        <r>
          <rPr>
            <sz val="8"/>
            <rFont val="Tahoma"/>
            <family val="2"/>
          </rPr>
          <t>toetuse määr (€/ha)</t>
        </r>
        <r>
          <rPr>
            <sz val="8"/>
            <rFont val="Tahoma"/>
            <family val="2"/>
          </rPr>
          <t xml:space="preserve">
</t>
        </r>
      </text>
    </comment>
    <comment ref="G85" authorId="0">
      <text>
        <r>
          <rPr>
            <sz val="8"/>
            <rFont val="Tahoma"/>
            <family val="2"/>
          </rPr>
          <t>olemasoleva valemi asemele võib kirjutada konkreetse summa</t>
        </r>
        <r>
          <rPr>
            <sz val="8"/>
            <rFont val="Tahoma"/>
            <family val="2"/>
          </rPr>
          <t xml:space="preserve">
</t>
        </r>
      </text>
    </comment>
  </commentList>
</comments>
</file>

<file path=xl/comments5.xml><?xml version="1.0" encoding="utf-8"?>
<comments xmlns="http://schemas.openxmlformats.org/spreadsheetml/2006/main">
  <authors>
    <author>h</author>
    <author>Marju</author>
  </authors>
  <commentList>
    <comment ref="C4" authorId="0">
      <text>
        <r>
          <rPr>
            <sz val="8"/>
            <rFont val="Tahoma"/>
            <family val="2"/>
          </rPr>
          <t>kaubalisuse %</t>
        </r>
        <r>
          <rPr>
            <sz val="8"/>
            <rFont val="Tahoma"/>
            <family val="2"/>
          </rPr>
          <t xml:space="preserve">
</t>
        </r>
      </text>
    </comment>
    <comment ref="C5" authorId="0">
      <text>
        <r>
          <rPr>
            <sz val="8"/>
            <rFont val="Tahoma"/>
            <family val="2"/>
          </rPr>
          <t>söödakartuli osakaal %</t>
        </r>
      </text>
    </comment>
    <comment ref="C3" authorId="0">
      <text>
        <r>
          <rPr>
            <sz val="8"/>
            <rFont val="Tahoma"/>
            <family val="2"/>
          </rPr>
          <t>NB! Jälgi, et müügi- ja söödakartul kokku moodustaksid planeeritud toodangu (100%)</t>
        </r>
        <r>
          <rPr>
            <sz val="8"/>
            <rFont val="Tahoma"/>
            <family val="2"/>
          </rPr>
          <t xml:space="preserve">
</t>
        </r>
      </text>
    </comment>
    <comment ref="A8" authorId="0">
      <text>
        <r>
          <rPr>
            <sz val="8"/>
            <rFont val="Tahoma"/>
            <family val="2"/>
          </rPr>
          <t xml:space="preserve">Märgi toetused, mida on võimalik ha-kohta taotleda </t>
        </r>
      </text>
    </comment>
    <comment ref="G8" authorId="0">
      <text>
        <r>
          <rPr>
            <sz val="8"/>
            <rFont val="Tahoma"/>
            <family val="2"/>
          </rPr>
          <t>toetuse määr (€/ha)</t>
        </r>
        <r>
          <rPr>
            <sz val="8"/>
            <rFont val="Tahoma"/>
            <family val="2"/>
          </rPr>
          <t xml:space="preserve">
</t>
        </r>
      </text>
    </comment>
    <comment ref="F16" authorId="0">
      <text>
        <r>
          <rPr>
            <sz val="8"/>
            <rFont val="Tahoma"/>
            <family val="2"/>
          </rPr>
          <t>seemne hind (€/kg); puhitud seeme.</t>
        </r>
        <r>
          <rPr>
            <sz val="8"/>
            <rFont val="Tahoma"/>
            <family val="2"/>
          </rPr>
          <t xml:space="preserve">
Juhul kui kasutatakse osaliselt omakasvatatud seemnekartulit, siis märkida keskmine hind kg kohta</t>
        </r>
      </text>
    </comment>
    <comment ref="A19" authorId="0">
      <text>
        <r>
          <rPr>
            <sz val="8"/>
            <rFont val="Tahoma"/>
            <family val="2"/>
          </rPr>
          <t>väetise nimetus</t>
        </r>
        <r>
          <rPr>
            <sz val="8"/>
            <rFont val="Tahoma"/>
            <family val="2"/>
          </rPr>
          <t xml:space="preserve">
</t>
        </r>
      </text>
    </comment>
    <comment ref="A20" authorId="0">
      <text>
        <r>
          <rPr>
            <sz val="8"/>
            <rFont val="Tahoma"/>
            <family val="2"/>
          </rPr>
          <t xml:space="preserve">märgi siia lihtväetise põhitoitelement N; P või K
</t>
        </r>
      </text>
    </comment>
    <comment ref="A21" authorId="0">
      <text>
        <r>
          <rPr>
            <sz val="8"/>
            <rFont val="Tahoma"/>
            <family val="2"/>
          </rPr>
          <t>väetise nimetus</t>
        </r>
        <r>
          <rPr>
            <sz val="8"/>
            <rFont val="Tahoma"/>
            <family val="2"/>
          </rPr>
          <t xml:space="preserve">
</t>
        </r>
      </text>
    </comment>
    <comment ref="A22" authorId="0">
      <text>
        <r>
          <rPr>
            <sz val="8"/>
            <rFont val="Tahoma"/>
            <family val="2"/>
          </rPr>
          <t>märgi siia lihtväetise põhitoitelement N; P või K</t>
        </r>
        <r>
          <rPr>
            <sz val="8"/>
            <rFont val="Tahoma"/>
            <family val="2"/>
          </rPr>
          <t xml:space="preserve">
</t>
        </r>
      </text>
    </comment>
    <comment ref="C19" authorId="0">
      <text>
        <r>
          <rPr>
            <sz val="8"/>
            <rFont val="Tahoma"/>
            <family val="2"/>
          </rPr>
          <t>väetise hind €/t</t>
        </r>
        <r>
          <rPr>
            <b/>
            <sz val="8"/>
            <rFont val="Tahoma"/>
            <family val="2"/>
          </rPr>
          <t xml:space="preserve">
</t>
        </r>
        <r>
          <rPr>
            <sz val="8"/>
            <rFont val="Tahoma"/>
            <family val="2"/>
          </rPr>
          <t xml:space="preserve">
</t>
        </r>
      </text>
    </comment>
    <comment ref="D19" authorId="0">
      <text>
        <r>
          <rPr>
            <sz val="8"/>
            <rFont val="Tahoma"/>
            <family val="2"/>
          </rPr>
          <t>füüsiline kogus kg/ha</t>
        </r>
        <r>
          <rPr>
            <sz val="8"/>
            <rFont val="Tahoma"/>
            <family val="2"/>
          </rPr>
          <t xml:space="preserve">
</t>
        </r>
      </text>
    </comment>
    <comment ref="C26" authorId="0">
      <text>
        <r>
          <rPr>
            <sz val="8"/>
            <rFont val="Tahoma"/>
            <family val="2"/>
          </rPr>
          <t>väetise hind €/t</t>
        </r>
        <r>
          <rPr>
            <b/>
            <sz val="8"/>
            <rFont val="Tahoma"/>
            <family val="2"/>
          </rPr>
          <t xml:space="preserve">
</t>
        </r>
        <r>
          <rPr>
            <sz val="8"/>
            <rFont val="Tahoma"/>
            <family val="2"/>
          </rPr>
          <t xml:space="preserve">
</t>
        </r>
      </text>
    </comment>
    <comment ref="D26" authorId="0">
      <text>
        <r>
          <rPr>
            <sz val="8"/>
            <rFont val="Tahoma"/>
            <family val="2"/>
          </rPr>
          <t>füüsiline kogus kg/ha</t>
        </r>
        <r>
          <rPr>
            <sz val="8"/>
            <rFont val="Tahoma"/>
            <family val="2"/>
          </rPr>
          <t xml:space="preserve">
</t>
        </r>
      </text>
    </comment>
    <comment ref="C30" authorId="0">
      <text>
        <r>
          <rPr>
            <sz val="8"/>
            <rFont val="Tahoma"/>
            <family val="2"/>
          </rPr>
          <t>väetise hind €/t</t>
        </r>
        <r>
          <rPr>
            <b/>
            <sz val="8"/>
            <rFont val="Tahoma"/>
            <family val="2"/>
          </rPr>
          <t xml:space="preserve">
</t>
        </r>
        <r>
          <rPr>
            <sz val="8"/>
            <rFont val="Tahoma"/>
            <family val="2"/>
          </rPr>
          <t xml:space="preserve">
</t>
        </r>
      </text>
    </comment>
    <comment ref="D30" authorId="0">
      <text>
        <r>
          <rPr>
            <sz val="8"/>
            <rFont val="Tahoma"/>
            <family val="2"/>
          </rPr>
          <t>füüsiline kogus kg/ha</t>
        </r>
        <r>
          <rPr>
            <sz val="8"/>
            <rFont val="Tahoma"/>
            <family val="2"/>
          </rPr>
          <t xml:space="preserve">
</t>
        </r>
      </text>
    </comment>
    <comment ref="A26" authorId="0">
      <text>
        <r>
          <rPr>
            <sz val="8"/>
            <rFont val="Tahoma"/>
            <family val="2"/>
          </rPr>
          <t>väetise nimetus</t>
        </r>
        <r>
          <rPr>
            <sz val="8"/>
            <rFont val="Tahoma"/>
            <family val="2"/>
          </rPr>
          <t xml:space="preserve">
</t>
        </r>
      </text>
    </comment>
    <comment ref="A30" authorId="0">
      <text>
        <r>
          <rPr>
            <sz val="8"/>
            <rFont val="Tahoma"/>
            <family val="2"/>
          </rPr>
          <t>väetise nimetus</t>
        </r>
        <r>
          <rPr>
            <sz val="8"/>
            <rFont val="Tahoma"/>
            <family val="2"/>
          </rPr>
          <t xml:space="preserve">
</t>
        </r>
      </text>
    </comment>
    <comment ref="A36" authorId="0">
      <text>
        <r>
          <rPr>
            <sz val="8"/>
            <rFont val="Tahoma"/>
            <family val="2"/>
          </rPr>
          <t>taimekaitsevahendi nimetus</t>
        </r>
        <r>
          <rPr>
            <b/>
            <sz val="8"/>
            <rFont val="Tahoma"/>
            <family val="2"/>
          </rPr>
          <t xml:space="preserve"> </t>
        </r>
        <r>
          <rPr>
            <sz val="8"/>
            <rFont val="Tahoma"/>
            <family val="2"/>
          </rPr>
          <t xml:space="preserve">
</t>
        </r>
      </text>
    </comment>
    <comment ref="A41" authorId="0">
      <text>
        <r>
          <rPr>
            <sz val="8"/>
            <rFont val="Tahoma"/>
            <family val="2"/>
          </rPr>
          <t>taimekaitsevahendi nimetus</t>
        </r>
        <r>
          <rPr>
            <b/>
            <sz val="8"/>
            <rFont val="Tahoma"/>
            <family val="2"/>
          </rPr>
          <t xml:space="preserve"> </t>
        </r>
        <r>
          <rPr>
            <sz val="8"/>
            <rFont val="Tahoma"/>
            <family val="2"/>
          </rPr>
          <t xml:space="preserve">
</t>
        </r>
      </text>
    </comment>
    <comment ref="A48" authorId="0">
      <text>
        <r>
          <rPr>
            <sz val="8"/>
            <rFont val="Tahoma"/>
            <family val="2"/>
          </rPr>
          <t>taimekaitsevahendi nimetus</t>
        </r>
        <r>
          <rPr>
            <b/>
            <sz val="8"/>
            <rFont val="Tahoma"/>
            <family val="2"/>
          </rPr>
          <t xml:space="preserve"> </t>
        </r>
        <r>
          <rPr>
            <sz val="8"/>
            <rFont val="Tahoma"/>
            <family val="2"/>
          </rPr>
          <t xml:space="preserve">
</t>
        </r>
      </text>
    </comment>
    <comment ref="C36" authorId="0">
      <text>
        <r>
          <rPr>
            <sz val="8"/>
            <rFont val="Tahoma"/>
            <family val="2"/>
          </rPr>
          <t xml:space="preserve">taimekaitsevahendite hind (€/l; €/kg) </t>
        </r>
        <r>
          <rPr>
            <sz val="8"/>
            <rFont val="Tahoma"/>
            <family val="2"/>
          </rPr>
          <t xml:space="preserve">
</t>
        </r>
      </text>
    </comment>
    <comment ref="C37" authorId="0">
      <text>
        <r>
          <rPr>
            <sz val="8"/>
            <rFont val="Tahoma"/>
            <family val="2"/>
          </rPr>
          <t>norm hektari kohta</t>
        </r>
        <r>
          <rPr>
            <sz val="8"/>
            <rFont val="Tahoma"/>
            <family val="2"/>
          </rPr>
          <t xml:space="preserve">
</t>
        </r>
      </text>
    </comment>
    <comment ref="C41" authorId="0">
      <text>
        <r>
          <rPr>
            <sz val="8"/>
            <rFont val="Tahoma"/>
            <family val="2"/>
          </rPr>
          <t xml:space="preserve">taimekaitsevahendite hind (€/l; €/kg) </t>
        </r>
        <r>
          <rPr>
            <sz val="8"/>
            <rFont val="Tahoma"/>
            <family val="2"/>
          </rPr>
          <t xml:space="preserve">
</t>
        </r>
      </text>
    </comment>
    <comment ref="C42" authorId="0">
      <text>
        <r>
          <rPr>
            <sz val="8"/>
            <rFont val="Tahoma"/>
            <family val="2"/>
          </rPr>
          <t>norm hektari kohta</t>
        </r>
        <r>
          <rPr>
            <sz val="8"/>
            <rFont val="Tahoma"/>
            <family val="2"/>
          </rPr>
          <t xml:space="preserve">
</t>
        </r>
      </text>
    </comment>
    <comment ref="C48" authorId="0">
      <text>
        <r>
          <rPr>
            <sz val="8"/>
            <rFont val="Tahoma"/>
            <family val="2"/>
          </rPr>
          <t xml:space="preserve">taimekaitsevahendite hind (€/l; €/kg) </t>
        </r>
        <r>
          <rPr>
            <sz val="8"/>
            <rFont val="Tahoma"/>
            <family val="2"/>
          </rPr>
          <t xml:space="preserve">
</t>
        </r>
      </text>
    </comment>
    <comment ref="C49" authorId="0">
      <text>
        <r>
          <rPr>
            <sz val="8"/>
            <rFont val="Tahoma"/>
            <family val="2"/>
          </rPr>
          <t>norm hektari kohta</t>
        </r>
        <r>
          <rPr>
            <sz val="8"/>
            <rFont val="Tahoma"/>
            <family val="2"/>
          </rPr>
          <t xml:space="preserve">
</t>
        </r>
      </text>
    </comment>
    <comment ref="D37" authorId="0">
      <text>
        <r>
          <rPr>
            <sz val="8"/>
            <rFont val="Tahoma"/>
            <family val="2"/>
          </rPr>
          <t>taimekaitsevahendite kasutamise kordade arv ühe hektari kohta,  võib  kasutada murdarve</t>
        </r>
        <r>
          <rPr>
            <sz val="8"/>
            <rFont val="Tahoma"/>
            <family val="2"/>
          </rPr>
          <t xml:space="preserve">
</t>
        </r>
      </text>
    </comment>
    <comment ref="D42" authorId="0">
      <text>
        <r>
          <rPr>
            <sz val="8"/>
            <rFont val="Tahoma"/>
            <family val="2"/>
          </rPr>
          <t>taimekaitsevahendite kasutamise kordade arv ühe hektari kohta,  võib  kasutada murdarve</t>
        </r>
        <r>
          <rPr>
            <sz val="8"/>
            <rFont val="Tahoma"/>
            <family val="2"/>
          </rPr>
          <t xml:space="preserve">
</t>
        </r>
      </text>
    </comment>
    <comment ref="D49" authorId="0">
      <text>
        <r>
          <rPr>
            <sz val="8"/>
            <rFont val="Tahoma"/>
            <family val="2"/>
          </rPr>
          <t>taimekaitsevahendite kasutamise kordade arv ühe hektari kohta,  võib  kasutada murdarve</t>
        </r>
        <r>
          <rPr>
            <sz val="8"/>
            <rFont val="Tahoma"/>
            <family val="2"/>
          </rPr>
          <t xml:space="preserve">
</t>
        </r>
      </text>
    </comment>
    <comment ref="A53" authorId="0">
      <text>
        <r>
          <rPr>
            <sz val="8"/>
            <rFont val="Tahoma"/>
            <family val="2"/>
          </rPr>
          <t>võib teksti muuta</t>
        </r>
        <r>
          <rPr>
            <sz val="8"/>
            <rFont val="Tahoma"/>
            <family val="2"/>
          </rPr>
          <t xml:space="preserve">
</t>
        </r>
      </text>
    </comment>
    <comment ref="A54" authorId="0">
      <text>
        <r>
          <rPr>
            <sz val="8"/>
            <rFont val="Tahoma"/>
            <family val="2"/>
          </rPr>
          <t>võib teksti muuta</t>
        </r>
        <r>
          <rPr>
            <sz val="8"/>
            <rFont val="Tahoma"/>
            <family val="2"/>
          </rPr>
          <t xml:space="preserve">
</t>
        </r>
      </text>
    </comment>
    <comment ref="D53" authorId="0">
      <text>
        <r>
          <rPr>
            <sz val="8"/>
            <rFont val="Tahoma"/>
            <family val="2"/>
          </rPr>
          <t>kogus 1 ha kohta</t>
        </r>
        <r>
          <rPr>
            <sz val="8"/>
            <rFont val="Tahoma"/>
            <family val="2"/>
          </rPr>
          <t xml:space="preserve">
</t>
        </r>
      </text>
    </comment>
    <comment ref="E53" authorId="0">
      <text>
        <r>
          <rPr>
            <sz val="8"/>
            <rFont val="Tahoma"/>
            <family val="2"/>
          </rPr>
          <t>märgi ühik</t>
        </r>
        <r>
          <rPr>
            <sz val="8"/>
            <rFont val="Tahoma"/>
            <family val="2"/>
          </rPr>
          <t xml:space="preserve">
</t>
        </r>
      </text>
    </comment>
    <comment ref="F53" authorId="0">
      <text>
        <r>
          <rPr>
            <sz val="8"/>
            <rFont val="Tahoma"/>
            <family val="2"/>
          </rPr>
          <t>ühiku hind</t>
        </r>
        <r>
          <rPr>
            <sz val="8"/>
            <rFont val="Tahoma"/>
            <family val="2"/>
          </rPr>
          <t xml:space="preserve">
</t>
        </r>
      </text>
    </comment>
    <comment ref="D54" authorId="0">
      <text>
        <r>
          <rPr>
            <sz val="8"/>
            <rFont val="Tahoma"/>
            <family val="2"/>
          </rPr>
          <t>kogus 1 ha kohta</t>
        </r>
        <r>
          <rPr>
            <sz val="8"/>
            <rFont val="Tahoma"/>
            <family val="2"/>
          </rPr>
          <t xml:space="preserve">
</t>
        </r>
      </text>
    </comment>
    <comment ref="E54" authorId="0">
      <text>
        <r>
          <rPr>
            <sz val="8"/>
            <rFont val="Tahoma"/>
            <family val="2"/>
          </rPr>
          <t>märgi ühik</t>
        </r>
        <r>
          <rPr>
            <sz val="8"/>
            <rFont val="Tahoma"/>
            <family val="2"/>
          </rPr>
          <t xml:space="preserve">
</t>
        </r>
      </text>
    </comment>
    <comment ref="F54" authorId="0">
      <text>
        <r>
          <rPr>
            <sz val="8"/>
            <rFont val="Tahoma"/>
            <family val="2"/>
          </rPr>
          <t>ühiku hind</t>
        </r>
        <r>
          <rPr>
            <sz val="8"/>
            <rFont val="Tahoma"/>
            <family val="2"/>
          </rPr>
          <t xml:space="preserve">
</t>
        </r>
      </text>
    </comment>
    <comment ref="G57" authorId="0">
      <text>
        <r>
          <rPr>
            <sz val="8"/>
            <rFont val="Tahoma"/>
            <family val="2"/>
          </rPr>
          <t xml:space="preserve">masinatööde maksumus ühe hektari kohta; €
</t>
        </r>
      </text>
    </comment>
    <comment ref="D3" authorId="0">
      <text>
        <r>
          <rPr>
            <sz val="8"/>
            <rFont val="Tahoma"/>
            <family val="2"/>
          </rPr>
          <t>kogusaak 1 ha-lt</t>
        </r>
        <r>
          <rPr>
            <sz val="8"/>
            <rFont val="Tahoma"/>
            <family val="2"/>
          </rPr>
          <t xml:space="preserve">
</t>
        </r>
      </text>
    </comment>
    <comment ref="A23" authorId="0">
      <text>
        <r>
          <rPr>
            <sz val="8"/>
            <rFont val="Tahoma"/>
            <family val="2"/>
          </rPr>
          <t>märgi siia, millist org.väetist kasutad</t>
        </r>
        <r>
          <rPr>
            <sz val="8"/>
            <rFont val="Tahoma"/>
            <family val="2"/>
          </rPr>
          <t xml:space="preserve">
</t>
        </r>
      </text>
    </comment>
    <comment ref="C23" authorId="0">
      <text>
        <r>
          <rPr>
            <sz val="8"/>
            <rFont val="Tahoma"/>
            <family val="2"/>
          </rPr>
          <t>ühe tonni maksumus; ka siis kui see on saadud oma tootmisest</t>
        </r>
        <r>
          <rPr>
            <sz val="8"/>
            <rFont val="Tahoma"/>
            <family val="2"/>
          </rPr>
          <t xml:space="preserve">
</t>
        </r>
      </text>
    </comment>
    <comment ref="D23" authorId="0">
      <text>
        <r>
          <rPr>
            <sz val="8"/>
            <rFont val="Tahoma"/>
            <family val="2"/>
          </rPr>
          <t>norm ha-le</t>
        </r>
        <r>
          <rPr>
            <sz val="8"/>
            <rFont val="Tahoma"/>
            <family val="2"/>
          </rPr>
          <t xml:space="preserve">
</t>
        </r>
      </text>
    </comment>
    <comment ref="C27" authorId="1">
      <text>
        <r>
          <rPr>
            <sz val="8"/>
            <rFont val="Tahoma"/>
            <family val="2"/>
          </rPr>
          <t>siia märgi toimaine (N) % väetises</t>
        </r>
        <r>
          <rPr>
            <sz val="8"/>
            <rFont val="Tahoma"/>
            <family val="2"/>
          </rPr>
          <t xml:space="preserve">
</t>
        </r>
      </text>
    </comment>
    <comment ref="C28" authorId="1">
      <text>
        <r>
          <rPr>
            <sz val="8"/>
            <rFont val="Tahoma"/>
            <family val="2"/>
          </rPr>
          <t>siia märgi toimaine (P) % väetises</t>
        </r>
      </text>
    </comment>
    <comment ref="C29" authorId="1">
      <text>
        <r>
          <rPr>
            <sz val="8"/>
            <rFont val="Tahoma"/>
            <family val="2"/>
          </rPr>
          <t>siia märgi toimaine (K) % väetises</t>
        </r>
      </text>
    </comment>
    <comment ref="A85" authorId="0">
      <text>
        <r>
          <rPr>
            <sz val="8"/>
            <rFont val="Tahoma"/>
            <family val="2"/>
          </rPr>
          <t xml:space="preserve">märgi, millised muud kulud tekivad veel lisaks 
</t>
        </r>
        <r>
          <rPr>
            <sz val="8"/>
            <rFont val="Tahoma"/>
            <family val="2"/>
          </rPr>
          <t xml:space="preserve">
</t>
        </r>
      </text>
    </comment>
    <comment ref="F85" authorId="0">
      <text>
        <r>
          <rPr>
            <sz val="8"/>
            <rFont val="Tahoma"/>
            <family val="2"/>
          </rPr>
          <t xml:space="preserve">võib märkida muude kulude  % kogutoodangust
</t>
        </r>
      </text>
    </comment>
    <comment ref="G85" authorId="0">
      <text>
        <r>
          <rPr>
            <sz val="8"/>
            <rFont val="Tahoma"/>
            <family val="2"/>
          </rPr>
          <t>olemasoleva valemi asemele võib kirjutada konkreetse summa</t>
        </r>
        <r>
          <rPr>
            <sz val="8"/>
            <rFont val="Tahoma"/>
            <family val="2"/>
          </rPr>
          <t xml:space="preserve">
</t>
        </r>
      </text>
    </comment>
  </commentList>
</comments>
</file>

<file path=xl/sharedStrings.xml><?xml version="1.0" encoding="utf-8"?>
<sst xmlns="http://schemas.openxmlformats.org/spreadsheetml/2006/main" count="483" uniqueCount="98">
  <si>
    <t>TOODANG</t>
  </si>
  <si>
    <t xml:space="preserve"> </t>
  </si>
  <si>
    <t>MUUTUVKULUD</t>
  </si>
  <si>
    <t>KATTETULU 1</t>
  </si>
  <si>
    <t>KATTETULU 2</t>
  </si>
  <si>
    <t>Masinatööd kokku</t>
  </si>
  <si>
    <t>kord</t>
  </si>
  <si>
    <t>Muutuvkulud+masinatööd</t>
  </si>
  <si>
    <t xml:space="preserve">  Kompleksväetis</t>
  </si>
  <si>
    <t>kg/ha</t>
  </si>
  <si>
    <t>toimaine%</t>
  </si>
  <si>
    <t xml:space="preserve">  Lihtväetis</t>
  </si>
  <si>
    <t>puhitud seeme</t>
  </si>
  <si>
    <t>norm/ha</t>
  </si>
  <si>
    <t>Materjalid</t>
  </si>
  <si>
    <t>Väetamine</t>
  </si>
  <si>
    <t>Taimekaitse</t>
  </si>
  <si>
    <t>Toetused</t>
  </si>
  <si>
    <t>Ühtne pindalatoetus</t>
  </si>
  <si>
    <t xml:space="preserve">  Herbitsiidid</t>
  </si>
  <si>
    <t xml:space="preserve">  Fungitsiidid</t>
  </si>
  <si>
    <t xml:space="preserve">  Insektitsiidid</t>
  </si>
  <si>
    <t xml:space="preserve">     Lämmastik (N) </t>
  </si>
  <si>
    <t xml:space="preserve">     Fosfor (P)       </t>
  </si>
  <si>
    <t xml:space="preserve">     Kaalium (K)      </t>
  </si>
  <si>
    <t xml:space="preserve">    KOKKU muutuvkulud</t>
  </si>
  <si>
    <t>KOKKU sissetulek</t>
  </si>
  <si>
    <t>P väetise toimaine korrutada läbi koefitsiendiga 0,44</t>
  </si>
  <si>
    <t>K väetise toimaine korrutada läbi koefitsiendiga 0,83</t>
  </si>
  <si>
    <t>Seeme</t>
  </si>
  <si>
    <t>t/ha</t>
  </si>
  <si>
    <t>Masinatööd</t>
  </si>
  <si>
    <t>näide</t>
  </si>
  <si>
    <t>andmetel</t>
  </si>
  <si>
    <t>Muud muutuvkulud</t>
  </si>
  <si>
    <t xml:space="preserve">   Seeme</t>
  </si>
  <si>
    <t xml:space="preserve">   Väetised</t>
  </si>
  <si>
    <t xml:space="preserve">   Taimekaitse</t>
  </si>
  <si>
    <t xml:space="preserve">   Muud muutuvkulud</t>
  </si>
  <si>
    <t>Saagikus t/ha</t>
  </si>
  <si>
    <t>N väetise koefitsient 1,0</t>
  </si>
  <si>
    <t>KOKKU muutuvkulud</t>
  </si>
  <si>
    <t>KARTUL</t>
  </si>
  <si>
    <t>Müügikartul</t>
  </si>
  <si>
    <t>kaubalisus 60%</t>
  </si>
  <si>
    <t>Söödakartul</t>
  </si>
  <si>
    <t>20 t/ha</t>
  </si>
  <si>
    <t>Orgaaniline väetis</t>
  </si>
  <si>
    <t xml:space="preserve">  Orgaaniline vätis</t>
  </si>
  <si>
    <t>35 t/ha</t>
  </si>
  <si>
    <t>45 t/ha</t>
  </si>
  <si>
    <t>Hoiukulud</t>
  </si>
  <si>
    <t>Säilituskaod</t>
  </si>
  <si>
    <t>Turustuskulud</t>
  </si>
  <si>
    <t>Muud kulud kokku</t>
  </si>
  <si>
    <t>Muutuvkulud+ masinatööd+ muud kulud</t>
  </si>
  <si>
    <t>Tootmiskulud 1 kg kartuli tootmiseks (toetusteta)</t>
  </si>
  <si>
    <t>Kivide koristamine</t>
  </si>
  <si>
    <t>Sorteerimisjääkide äravedu</t>
  </si>
  <si>
    <t>Kartuli mahapanek</t>
  </si>
  <si>
    <t>Taimekaitsetööd</t>
  </si>
  <si>
    <t>Vaheltharimine</t>
  </si>
  <si>
    <t>Pealsete eemaldamine</t>
  </si>
  <si>
    <t>Kombainkoristus</t>
  </si>
  <si>
    <t xml:space="preserve">Hind € </t>
  </si>
  <si>
    <t>Hind €</t>
  </si>
  <si>
    <t>Hind, €/t</t>
  </si>
  <si>
    <t>Hind, €/l; €/kg</t>
  </si>
  <si>
    <t xml:space="preserve">Kõrre koorimine </t>
  </si>
  <si>
    <t>Kündmine pöördadraga,sügav</t>
  </si>
  <si>
    <t>Korduskünd kevadel</t>
  </si>
  <si>
    <t>Libistamine</t>
  </si>
  <si>
    <t>Seemne laadimine ja  vedu</t>
  </si>
  <si>
    <t>Kartuli vedu hoidlasse</t>
  </si>
  <si>
    <t>Muud abitööd/ vihmutamine</t>
  </si>
  <si>
    <t>koda</t>
  </si>
  <si>
    <t>NPK 11-11-21; hind 639 €/t; toiteelemendi maksumus 1,92 €/kg</t>
  </si>
  <si>
    <t>Sencor WG 70 42,27 €/kg; norm  2,5 kg/ha; maksumus 13,58 €/kord</t>
  </si>
  <si>
    <t>Infinito, hind 19,71 €/kg; norm 1,2 kg/ha; maksumus 23,65 €/kord</t>
  </si>
  <si>
    <t>Fastac 50, hind 11,18 €/kg; norm 0,2 kg/ha; maksumus 2,24 €/kord</t>
  </si>
  <si>
    <t>Agil 100 EC 24,93 €/kg; norm  1,0 kg/ha; maksumus 24,93 €/kord</t>
  </si>
  <si>
    <t>märkused 2011.a. näite kohta</t>
  </si>
  <si>
    <t>Decis Mega, hind 22,63 €/kg; norm 0,15 kg/ha; maksumus 3,39 €/kord</t>
  </si>
  <si>
    <t xml:space="preserve">Ammooniumsulfaat N 21%; hind 298 €/t; toitelemendi maksumus 1,42 €/kg </t>
  </si>
  <si>
    <t>KOKKU sissetulek, €/ha</t>
  </si>
  <si>
    <t>KATTETULU 1, €/ha</t>
  </si>
  <si>
    <t>MASINATÖÖD, €/ha</t>
  </si>
  <si>
    <t>KATTETULU 2, €/ha</t>
  </si>
  <si>
    <t>2011. a.</t>
  </si>
  <si>
    <t>Kokku €</t>
  </si>
  <si>
    <t>Kokku, €</t>
  </si>
  <si>
    <t>KOKKU muutuvkulud, €/ha</t>
  </si>
  <si>
    <t>Tootmiskulud 1 kg kartuli tootmiseks</t>
  </si>
  <si>
    <t xml:space="preserve">Tootmiskulud 1 kg kartuli tootmiseks </t>
  </si>
  <si>
    <t>Mineraalväetise vedu ja külvamine</t>
  </si>
  <si>
    <t>Tootmiskulud, €/kg</t>
  </si>
  <si>
    <t>Ridomil Gold MZ 68 WG, hind 18,64 €/l; norm 2,5 l/ha; maksumus 46,60 €/kord</t>
  </si>
  <si>
    <t>Dithane NT, hind 8,53 €/kg; norm 2 kg/ha; maksumus 17,06 €/kord</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</si>
</sst>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
    <numFmt numFmtId="168" formatCode="#,##0.000"/>
    <numFmt numFmtId="169" formatCode="0.00000"/>
    <numFmt numFmtId="170" formatCode="0.0000"/>
    <numFmt numFmtId="171" formatCode="0.000000"/>
    <numFmt numFmtId="172" formatCode="#,##0.0000"/>
    <numFmt numFmtId="173" formatCode="0.0000000000"/>
    <numFmt numFmtId="174" formatCode="0.000000000"/>
    <numFmt numFmtId="175" formatCode="0.00000000"/>
    <numFmt numFmtId="176" formatCode="0.0000000"/>
    <numFmt numFmtId="177" formatCode="[$-425]d\.\ mmmm\ yyyy&quot;. a.&quot;"/>
  </numFmts>
  <fonts count="72">
    <font>
      <sz val="10"/>
      <name val="Arial"/>
      <family val="0"/>
    </font>
    <font>
      <u val="single"/>
      <sz val="10"/>
      <color indexed="36"/>
      <name val="Arial"/>
      <family val="2"/>
    </font>
    <font>
      <u val="single"/>
      <sz val="10"/>
      <color indexed="12"/>
      <name val="Arial"/>
      <family val="2"/>
    </font>
    <font>
      <b/>
      <sz val="24"/>
      <color indexed="12"/>
      <name val="Arial"/>
      <family val="2"/>
    </font>
    <font>
      <b/>
      <sz val="9"/>
      <name val="Arial"/>
      <family val="2"/>
    </font>
    <font>
      <sz val="9"/>
      <name val="Arial"/>
      <family val="2"/>
    </font>
    <font>
      <sz val="10"/>
      <color indexed="10"/>
      <name val="Arial"/>
      <family val="2"/>
    </font>
    <font>
      <b/>
      <sz val="10"/>
      <color indexed="10"/>
      <name val="Arial"/>
      <family val="2"/>
    </font>
    <font>
      <b/>
      <sz val="10"/>
      <name val="Arial"/>
      <family val="2"/>
    </font>
    <font>
      <sz val="8"/>
      <name val="Arial"/>
      <family val="2"/>
    </font>
    <font>
      <b/>
      <i/>
      <sz val="10"/>
      <name val="Arial"/>
      <family val="2"/>
    </font>
    <font>
      <b/>
      <sz val="9"/>
      <color indexed="58"/>
      <name val="Arial"/>
      <family val="2"/>
    </font>
    <font>
      <sz val="9"/>
      <color indexed="58"/>
      <name val="Arial"/>
      <family val="2"/>
    </font>
    <font>
      <b/>
      <sz val="9"/>
      <color indexed="12"/>
      <name val="Arial"/>
      <family val="2"/>
    </font>
    <font>
      <sz val="9"/>
      <color indexed="12"/>
      <name val="Arial"/>
      <family val="2"/>
    </font>
    <font>
      <b/>
      <sz val="10"/>
      <color indexed="12"/>
      <name val="Arial"/>
      <family val="2"/>
    </font>
    <font>
      <sz val="24"/>
      <color indexed="12"/>
      <name val="Arial"/>
      <family val="2"/>
    </font>
    <font>
      <b/>
      <i/>
      <sz val="10"/>
      <color indexed="10"/>
      <name val="Arial"/>
      <family val="2"/>
    </font>
    <font>
      <sz val="8"/>
      <name val="Tahoma"/>
      <family val="2"/>
    </font>
    <font>
      <b/>
      <sz val="8"/>
      <name val="Tahoma"/>
      <family val="2"/>
    </font>
    <font>
      <sz val="9"/>
      <color indexed="9"/>
      <name val="Arial"/>
      <family val="2"/>
    </font>
    <font>
      <b/>
      <sz val="12"/>
      <color indexed="12"/>
      <name val="Arial"/>
      <family val="2"/>
    </font>
    <font>
      <sz val="10"/>
      <color indexed="12"/>
      <name val="Arial"/>
      <family val="2"/>
    </font>
    <font>
      <b/>
      <sz val="18"/>
      <color indexed="12"/>
      <name val="Arial"/>
      <family val="2"/>
    </font>
    <font>
      <b/>
      <sz val="14"/>
      <color indexed="12"/>
      <name val="Arial"/>
      <family val="2"/>
    </font>
    <font>
      <sz val="14"/>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6"/>
      <name val="Calibri"/>
      <family val="0"/>
    </font>
    <font>
      <sz val="14"/>
      <color indexed="8"/>
      <name val="Calibri"/>
      <family val="0"/>
    </font>
    <font>
      <i/>
      <u val="single"/>
      <sz val="11"/>
      <color indexed="12"/>
      <name val="Calibri"/>
      <family val="0"/>
    </font>
    <font>
      <i/>
      <u val="single"/>
      <sz val="11"/>
      <color indexed="48"/>
      <name val="Calibri"/>
      <family val="0"/>
    </font>
    <font>
      <b/>
      <i/>
      <sz val="11"/>
      <color indexed="8"/>
      <name val="Calibri"/>
      <family val="0"/>
    </font>
    <font>
      <i/>
      <sz val="11"/>
      <color indexed="8"/>
      <name val="Calibri"/>
      <family val="0"/>
    </font>
    <font>
      <b/>
      <sz val="11"/>
      <color indexed="60"/>
      <name val="Calibri"/>
      <family val="0"/>
    </font>
    <font>
      <b/>
      <sz val="11"/>
      <color indexed="16"/>
      <name val="Calibri"/>
      <family val="0"/>
    </font>
    <font>
      <u val="single"/>
      <sz val="11"/>
      <color indexed="8"/>
      <name val="Calibri"/>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hair"/>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color indexed="63"/>
      </right>
      <top style="hair"/>
      <bottom style="thin"/>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style="thin"/>
      <right style="thin"/>
      <top style="hair"/>
      <bottom style="thin"/>
    </border>
    <border>
      <left>
        <color indexed="63"/>
      </left>
      <right style="hair"/>
      <top style="hair"/>
      <bottom style="thin"/>
    </border>
    <border>
      <left style="thin"/>
      <right style="thin"/>
      <top style="thin"/>
      <bottom style="hair"/>
    </border>
    <border>
      <left>
        <color indexed="63"/>
      </left>
      <right>
        <color indexed="63"/>
      </right>
      <top style="hair"/>
      <bottom style="thin"/>
    </border>
    <border>
      <left>
        <color indexed="63"/>
      </left>
      <right style="hair"/>
      <top style="hair"/>
      <bottom>
        <color indexed="63"/>
      </bottom>
    </border>
    <border>
      <left style="hair"/>
      <right>
        <color indexed="63"/>
      </right>
      <top style="hair"/>
      <bottom style="hair"/>
    </border>
    <border>
      <left style="hair"/>
      <right>
        <color indexed="63"/>
      </right>
      <top>
        <color indexed="63"/>
      </top>
      <bottom style="thin"/>
    </border>
    <border>
      <left style="medium"/>
      <right style="hair"/>
      <top>
        <color indexed="63"/>
      </top>
      <bottom>
        <color indexed="63"/>
      </bottom>
    </border>
    <border>
      <left style="medium"/>
      <right style="hair"/>
      <top>
        <color indexed="63"/>
      </top>
      <bottom style="hair"/>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thin"/>
      <right style="thin"/>
      <top>
        <color indexed="63"/>
      </top>
      <bottom style="hair"/>
    </border>
    <border>
      <left style="hair"/>
      <right>
        <color indexed="63"/>
      </right>
      <top style="thin"/>
      <bottom>
        <color indexed="63"/>
      </bottom>
    </border>
    <border>
      <left>
        <color indexed="63"/>
      </left>
      <right style="thin"/>
      <top>
        <color indexed="63"/>
      </top>
      <bottom style="hair"/>
    </border>
    <border>
      <left>
        <color indexed="63"/>
      </left>
      <right style="thin"/>
      <top style="hair"/>
      <bottom style="thin"/>
    </border>
    <border>
      <left style="hair"/>
      <right style="thin"/>
      <top>
        <color indexed="63"/>
      </top>
      <bottom style="thin"/>
    </border>
    <border>
      <left style="hair"/>
      <right style="thin"/>
      <top style="thin"/>
      <bottom style="hair"/>
    </border>
    <border>
      <left style="hair"/>
      <right style="thin"/>
      <top style="hair"/>
      <bottom style="hair"/>
    </border>
    <border>
      <left style="hair"/>
      <right style="thin"/>
      <top>
        <color indexed="63"/>
      </top>
      <bottom style="hair"/>
    </border>
    <border>
      <left style="hair"/>
      <right style="thin"/>
      <top style="thin"/>
      <bottom>
        <color indexed="63"/>
      </bottom>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medium"/>
      <top style="hair"/>
      <bottom>
        <color indexed="63"/>
      </bottom>
    </border>
    <border>
      <left style="hair"/>
      <right style="hair"/>
      <top>
        <color indexed="63"/>
      </top>
      <bottom style="hair"/>
    </border>
    <border>
      <left style="hair"/>
      <right style="medium"/>
      <top>
        <color indexed="63"/>
      </top>
      <bottom style="hair"/>
    </border>
    <border>
      <left style="hair"/>
      <right style="hair"/>
      <top>
        <color indexed="63"/>
      </top>
      <bottom>
        <color indexed="63"/>
      </bottom>
    </border>
    <border>
      <left>
        <color indexed="63"/>
      </left>
      <right style="medium"/>
      <top>
        <color indexed="63"/>
      </top>
      <bottom>
        <color indexed="63"/>
      </bottom>
    </border>
    <border>
      <left>
        <color indexed="63"/>
      </left>
      <right style="medium"/>
      <top style="hair"/>
      <bottom style="hair"/>
    </border>
    <border>
      <left style="medium"/>
      <right style="hair"/>
      <top style="thin"/>
      <bottom style="medium"/>
    </border>
    <border>
      <left style="hair"/>
      <right style="hair"/>
      <top style="thin"/>
      <bottom style="medium"/>
    </border>
    <border>
      <left style="hair"/>
      <right style="medium"/>
      <top style="thin"/>
      <bottom style="medium"/>
    </border>
    <border>
      <left style="hair"/>
      <right style="thin"/>
      <top style="hair"/>
      <bottom style="thin"/>
    </border>
    <border>
      <left style="hair"/>
      <right style="thin"/>
      <top style="thin"/>
      <bottom style="thin"/>
    </border>
    <border>
      <left style="hair"/>
      <right style="hair"/>
      <top>
        <color indexed="63"/>
      </top>
      <bottom style="thin"/>
    </border>
    <border>
      <left style="hair"/>
      <right style="hair"/>
      <top style="thin"/>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44">
    <xf numFmtId="0" fontId="0" fillId="0" borderId="0" xfId="0" applyAlignment="1">
      <alignment/>
    </xf>
    <xf numFmtId="0" fontId="3" fillId="33" borderId="0" xfId="0" applyFont="1" applyFill="1" applyAlignment="1" applyProtection="1">
      <alignment/>
      <protection/>
    </xf>
    <xf numFmtId="0" fontId="5" fillId="33" borderId="10" xfId="0" applyFont="1" applyFill="1" applyBorder="1" applyAlignment="1" applyProtection="1">
      <alignment/>
      <protection/>
    </xf>
    <xf numFmtId="0" fontId="5" fillId="33" borderId="11" xfId="0" applyFont="1" applyFill="1" applyBorder="1" applyAlignment="1" applyProtection="1">
      <alignment/>
      <protection/>
    </xf>
    <xf numFmtId="0" fontId="5" fillId="33" borderId="12" xfId="0" applyFont="1" applyFill="1" applyBorder="1" applyAlignment="1" applyProtection="1">
      <alignment horizontal="center"/>
      <protection/>
    </xf>
    <xf numFmtId="0" fontId="5" fillId="33" borderId="13" xfId="0" applyFont="1" applyFill="1" applyBorder="1" applyAlignment="1" applyProtection="1">
      <alignment horizontal="center"/>
      <protection/>
    </xf>
    <xf numFmtId="0" fontId="5" fillId="33" borderId="14" xfId="0" applyFont="1" applyFill="1" applyBorder="1" applyAlignment="1" applyProtection="1">
      <alignment/>
      <protection/>
    </xf>
    <xf numFmtId="0" fontId="5" fillId="33" borderId="15" xfId="0" applyFont="1" applyFill="1" applyBorder="1" applyAlignment="1" applyProtection="1">
      <alignment/>
      <protection/>
    </xf>
    <xf numFmtId="0" fontId="5" fillId="33" borderId="16" xfId="0" applyFont="1" applyFill="1" applyBorder="1" applyAlignment="1" applyProtection="1">
      <alignment horizontal="right"/>
      <protection/>
    </xf>
    <xf numFmtId="0" fontId="5" fillId="33" borderId="17" xfId="0" applyFont="1" applyFill="1" applyBorder="1" applyAlignment="1" applyProtection="1">
      <alignment horizontal="right"/>
      <protection/>
    </xf>
    <xf numFmtId="0" fontId="6" fillId="0" borderId="0" xfId="0" applyFont="1" applyAlignment="1">
      <alignment/>
    </xf>
    <xf numFmtId="0" fontId="6" fillId="0" borderId="0" xfId="0" applyFont="1" applyAlignment="1">
      <alignment/>
    </xf>
    <xf numFmtId="0" fontId="6" fillId="0" borderId="0" xfId="0" applyFont="1" applyAlignment="1">
      <alignment/>
    </xf>
    <xf numFmtId="0" fontId="8" fillId="0" borderId="0" xfId="0" applyFont="1" applyAlignment="1">
      <alignment/>
    </xf>
    <xf numFmtId="2" fontId="5" fillId="34" borderId="18" xfId="0" applyNumberFormat="1" applyFont="1" applyFill="1" applyBorder="1" applyAlignment="1" applyProtection="1">
      <alignment horizontal="right"/>
      <protection locked="0"/>
    </xf>
    <xf numFmtId="0" fontId="5" fillId="34" borderId="18" xfId="0" applyFont="1" applyFill="1" applyBorder="1" applyAlignment="1" applyProtection="1">
      <alignment horizontal="right"/>
      <protection locked="0"/>
    </xf>
    <xf numFmtId="0" fontId="5" fillId="0" borderId="19" xfId="0" applyFont="1" applyFill="1" applyBorder="1" applyAlignment="1" applyProtection="1">
      <alignment horizontal="left"/>
      <protection/>
    </xf>
    <xf numFmtId="3" fontId="5" fillId="0" borderId="20" xfId="0" applyNumberFormat="1" applyFont="1" applyFill="1" applyBorder="1" applyAlignment="1" applyProtection="1">
      <alignment horizontal="right"/>
      <protection/>
    </xf>
    <xf numFmtId="0" fontId="4" fillId="33" borderId="12" xfId="0" applyFont="1" applyFill="1" applyBorder="1" applyAlignment="1" applyProtection="1">
      <alignment/>
      <protection/>
    </xf>
    <xf numFmtId="0" fontId="4" fillId="33" borderId="21" xfId="0" applyFont="1" applyFill="1" applyBorder="1" applyAlignment="1" applyProtection="1">
      <alignment/>
      <protection/>
    </xf>
    <xf numFmtId="0" fontId="5" fillId="0" borderId="22" xfId="0" applyFont="1" applyFill="1" applyBorder="1" applyAlignment="1" applyProtection="1">
      <alignment/>
      <protection/>
    </xf>
    <xf numFmtId="1" fontId="5" fillId="0" borderId="20" xfId="0" applyNumberFormat="1" applyFont="1" applyFill="1" applyBorder="1" applyAlignment="1" applyProtection="1">
      <alignment horizontal="right"/>
      <protection/>
    </xf>
    <xf numFmtId="0" fontId="4" fillId="0" borderId="23" xfId="0" applyFont="1" applyFill="1" applyBorder="1" applyAlignment="1" applyProtection="1">
      <alignment/>
      <protection/>
    </xf>
    <xf numFmtId="0" fontId="4" fillId="0" borderId="24" xfId="0" applyFont="1" applyFill="1"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4" fillId="0" borderId="14" xfId="0" applyFont="1" applyFill="1" applyBorder="1" applyAlignment="1" applyProtection="1">
      <alignment horizontal="left"/>
      <protection/>
    </xf>
    <xf numFmtId="0" fontId="5" fillId="0" borderId="15" xfId="0" applyFont="1" applyFill="1" applyBorder="1" applyAlignment="1" applyProtection="1">
      <alignment horizontal="left"/>
      <protection/>
    </xf>
    <xf numFmtId="3" fontId="5" fillId="0" borderId="17" xfId="0" applyNumberFormat="1" applyFont="1" applyFill="1" applyBorder="1" applyAlignment="1" applyProtection="1">
      <alignment horizontal="right"/>
      <protection/>
    </xf>
    <xf numFmtId="0" fontId="5" fillId="0" borderId="18" xfId="0" applyFont="1" applyFill="1" applyBorder="1" applyAlignment="1" applyProtection="1">
      <alignment/>
      <protection/>
    </xf>
    <xf numFmtId="0" fontId="4" fillId="0" borderId="25" xfId="0" applyFont="1" applyFill="1" applyBorder="1" applyAlignment="1" applyProtection="1">
      <alignment/>
      <protection/>
    </xf>
    <xf numFmtId="0" fontId="5" fillId="0" borderId="25" xfId="0" applyFont="1" applyFill="1" applyBorder="1" applyAlignment="1" applyProtection="1">
      <alignment/>
      <protection/>
    </xf>
    <xf numFmtId="0" fontId="5" fillId="0" borderId="18" xfId="0" applyFont="1" applyFill="1" applyBorder="1" applyAlignment="1" applyProtection="1">
      <alignment horizontal="left"/>
      <protection/>
    </xf>
    <xf numFmtId="0" fontId="5" fillId="0" borderId="14" xfId="0" applyFont="1" applyFill="1" applyBorder="1" applyAlignment="1" applyProtection="1">
      <alignment/>
      <protection/>
    </xf>
    <xf numFmtId="0" fontId="5" fillId="0" borderId="25" xfId="0" applyFont="1" applyFill="1" applyBorder="1" applyAlignment="1" applyProtection="1">
      <alignment/>
      <protection/>
    </xf>
    <xf numFmtId="0" fontId="5" fillId="0" borderId="24" xfId="0" applyFont="1" applyFill="1" applyBorder="1" applyAlignment="1" applyProtection="1">
      <alignment/>
      <protection/>
    </xf>
    <xf numFmtId="0" fontId="5" fillId="0" borderId="23" xfId="0" applyFont="1" applyFill="1" applyBorder="1" applyAlignment="1" applyProtection="1">
      <alignment/>
      <protection/>
    </xf>
    <xf numFmtId="0" fontId="7" fillId="0" borderId="0" xfId="0" applyFont="1" applyAlignment="1">
      <alignment/>
    </xf>
    <xf numFmtId="0" fontId="10" fillId="0" borderId="0" xfId="0" applyFont="1" applyAlignment="1">
      <alignment/>
    </xf>
    <xf numFmtId="0" fontId="5" fillId="0" borderId="22" xfId="0" applyFont="1" applyFill="1" applyBorder="1" applyAlignment="1" applyProtection="1">
      <alignment/>
      <protection/>
    </xf>
    <xf numFmtId="0" fontId="5" fillId="0" borderId="24" xfId="0" applyFont="1" applyFill="1" applyBorder="1" applyAlignment="1" applyProtection="1">
      <alignment/>
      <protection/>
    </xf>
    <xf numFmtId="2" fontId="5" fillId="0" borderId="19" xfId="0" applyNumberFormat="1" applyFont="1" applyFill="1" applyBorder="1" applyAlignment="1" applyProtection="1">
      <alignment horizontal="left"/>
      <protection/>
    </xf>
    <xf numFmtId="2" fontId="5" fillId="0" borderId="0" xfId="0" applyNumberFormat="1" applyFont="1" applyFill="1" applyBorder="1" applyAlignment="1" applyProtection="1">
      <alignment horizontal="right"/>
      <protection/>
    </xf>
    <xf numFmtId="2" fontId="5" fillId="0" borderId="18"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right"/>
      <protection/>
    </xf>
    <xf numFmtId="164" fontId="5" fillId="0" borderId="16" xfId="0" applyNumberFormat="1" applyFont="1" applyFill="1" applyBorder="1" applyAlignment="1" applyProtection="1">
      <alignment horizontal="right"/>
      <protection/>
    </xf>
    <xf numFmtId="0" fontId="5" fillId="0" borderId="15" xfId="0" applyFont="1" applyFill="1" applyBorder="1" applyAlignment="1" applyProtection="1">
      <alignment horizontal="left"/>
      <protection/>
    </xf>
    <xf numFmtId="164" fontId="5" fillId="0" borderId="14" xfId="0" applyNumberFormat="1" applyFont="1" applyFill="1" applyBorder="1" applyAlignment="1" applyProtection="1">
      <alignment horizontal="right"/>
      <protection/>
    </xf>
    <xf numFmtId="3" fontId="5" fillId="0" borderId="17"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26" xfId="0" applyFont="1" applyFill="1" applyBorder="1" applyAlignment="1" applyProtection="1">
      <alignment horizontal="left"/>
      <protection/>
    </xf>
    <xf numFmtId="0" fontId="5" fillId="0" borderId="18" xfId="0" applyFont="1" applyFill="1" applyBorder="1" applyAlignment="1" applyProtection="1">
      <alignment horizontal="right"/>
      <protection/>
    </xf>
    <xf numFmtId="0" fontId="5" fillId="0" borderId="14" xfId="0" applyFont="1" applyFill="1" applyBorder="1" applyAlignment="1" applyProtection="1">
      <alignment horizontal="right"/>
      <protection/>
    </xf>
    <xf numFmtId="0" fontId="5" fillId="34" borderId="18" xfId="0" applyFont="1" applyFill="1" applyBorder="1" applyAlignment="1" applyProtection="1">
      <alignment horizontal="right"/>
      <protection locked="0"/>
    </xf>
    <xf numFmtId="0" fontId="5" fillId="0" borderId="19" xfId="0" applyFont="1" applyFill="1" applyBorder="1" applyAlignment="1" applyProtection="1">
      <alignment horizontal="left"/>
      <protection/>
    </xf>
    <xf numFmtId="0" fontId="5" fillId="0" borderId="18" xfId="0"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0" fontId="5" fillId="0" borderId="16" xfId="0"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 fontId="5" fillId="0" borderId="18" xfId="0" applyNumberFormat="1" applyFont="1" applyFill="1" applyBorder="1" applyAlignment="1" applyProtection="1">
      <alignment horizontal="right"/>
      <protection locked="0"/>
    </xf>
    <xf numFmtId="0" fontId="5" fillId="0" borderId="25" xfId="0" applyFont="1" applyFill="1" applyBorder="1" applyAlignment="1" applyProtection="1">
      <alignment horizontal="right"/>
      <protection locked="0"/>
    </xf>
    <xf numFmtId="2" fontId="5" fillId="0" borderId="27" xfId="0" applyNumberFormat="1" applyFont="1" applyFill="1" applyBorder="1" applyAlignment="1" applyProtection="1">
      <alignment horizontal="right"/>
      <protection locked="0"/>
    </xf>
    <xf numFmtId="0" fontId="5" fillId="34" borderId="25" xfId="0" applyFont="1" applyFill="1" applyBorder="1" applyAlignment="1" applyProtection="1">
      <alignment horizontal="right"/>
      <protection locked="0"/>
    </xf>
    <xf numFmtId="1" fontId="5" fillId="0" borderId="27" xfId="0" applyNumberFormat="1" applyFont="1" applyFill="1" applyBorder="1" applyAlignment="1" applyProtection="1">
      <alignment horizontal="right"/>
      <protection locked="0"/>
    </xf>
    <xf numFmtId="0" fontId="0" fillId="0" borderId="0" xfId="0" applyFont="1" applyAlignment="1">
      <alignment/>
    </xf>
    <xf numFmtId="2" fontId="5" fillId="34" borderId="27" xfId="0" applyNumberFormat="1" applyFont="1" applyFill="1" applyBorder="1" applyAlignment="1" applyProtection="1">
      <alignment horizontal="right"/>
      <protection locked="0"/>
    </xf>
    <xf numFmtId="0" fontId="4" fillId="33" borderId="14" xfId="0" applyFont="1" applyFill="1" applyBorder="1" applyAlignment="1">
      <alignment/>
    </xf>
    <xf numFmtId="0" fontId="4" fillId="33" borderId="16" xfId="0" applyFont="1" applyFill="1" applyBorder="1" applyAlignment="1">
      <alignment/>
    </xf>
    <xf numFmtId="0" fontId="10" fillId="33" borderId="27" xfId="0" applyFont="1" applyFill="1" applyBorder="1" applyAlignment="1" applyProtection="1">
      <alignment/>
      <protection/>
    </xf>
    <xf numFmtId="0" fontId="5" fillId="0" borderId="28" xfId="0" applyFont="1" applyFill="1" applyBorder="1" applyAlignment="1" applyProtection="1">
      <alignment/>
      <protection/>
    </xf>
    <xf numFmtId="3" fontId="5" fillId="0" borderId="29" xfId="0" applyNumberFormat="1" applyFont="1" applyFill="1" applyBorder="1" applyAlignment="1" applyProtection="1">
      <alignment horizontal="right"/>
      <protection/>
    </xf>
    <xf numFmtId="0" fontId="5" fillId="0" borderId="28" xfId="0" applyFont="1" applyFill="1" applyBorder="1" applyAlignment="1" applyProtection="1">
      <alignment horizontal="right"/>
      <protection locked="0"/>
    </xf>
    <xf numFmtId="0" fontId="5" fillId="0" borderId="30" xfId="0" applyFont="1" applyFill="1" applyBorder="1" applyAlignment="1" applyProtection="1">
      <alignment horizontal="left"/>
      <protection/>
    </xf>
    <xf numFmtId="4" fontId="5" fillId="0" borderId="31" xfId="0" applyNumberFormat="1" applyFont="1" applyFill="1" applyBorder="1" applyAlignment="1" applyProtection="1">
      <alignment horizontal="right"/>
      <protection locked="0"/>
    </xf>
    <xf numFmtId="1" fontId="5" fillId="0" borderId="28" xfId="0" applyNumberFormat="1" applyFont="1" applyFill="1" applyBorder="1" applyAlignment="1" applyProtection="1">
      <alignment horizontal="right"/>
      <protection locked="0"/>
    </xf>
    <xf numFmtId="2" fontId="5" fillId="0" borderId="31" xfId="0" applyNumberFormat="1" applyFont="1" applyFill="1" applyBorder="1" applyAlignment="1" applyProtection="1">
      <alignment horizontal="right"/>
      <protection locked="0"/>
    </xf>
    <xf numFmtId="1" fontId="5" fillId="0" borderId="31" xfId="0" applyNumberFormat="1" applyFont="1" applyFill="1" applyBorder="1" applyAlignment="1" applyProtection="1">
      <alignment horizontal="right"/>
      <protection locked="0"/>
    </xf>
    <xf numFmtId="0" fontId="5" fillId="33" borderId="30" xfId="0" applyFont="1" applyFill="1" applyBorder="1" applyAlignment="1" applyProtection="1">
      <alignment horizontal="left"/>
      <protection/>
    </xf>
    <xf numFmtId="0" fontId="5" fillId="33" borderId="30" xfId="0" applyFont="1" applyFill="1" applyBorder="1" applyAlignment="1" applyProtection="1">
      <alignment horizontal="left"/>
      <protection/>
    </xf>
    <xf numFmtId="0" fontId="5" fillId="0" borderId="30" xfId="0" applyFont="1" applyFill="1" applyBorder="1" applyAlignment="1" applyProtection="1">
      <alignment horizontal="left"/>
      <protection/>
    </xf>
    <xf numFmtId="0" fontId="5" fillId="0" borderId="32" xfId="0" applyFont="1" applyFill="1" applyBorder="1" applyAlignment="1" applyProtection="1">
      <alignment/>
      <protection/>
    </xf>
    <xf numFmtId="2" fontId="5" fillId="0" borderId="30" xfId="0" applyNumberFormat="1" applyFont="1" applyFill="1" applyBorder="1" applyAlignment="1" applyProtection="1">
      <alignment horizontal="left"/>
      <protection/>
    </xf>
    <xf numFmtId="3" fontId="5" fillId="34" borderId="31" xfId="0" applyNumberFormat="1" applyFont="1" applyFill="1" applyBorder="1" applyAlignment="1" applyProtection="1">
      <alignment horizontal="right"/>
      <protection locked="0"/>
    </xf>
    <xf numFmtId="2" fontId="5" fillId="0" borderId="28" xfId="0" applyNumberFormat="1" applyFont="1" applyFill="1" applyBorder="1" applyAlignment="1" applyProtection="1">
      <alignment horizontal="right"/>
      <protection locked="0"/>
    </xf>
    <xf numFmtId="0" fontId="4"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horizontal="right"/>
      <protection/>
    </xf>
    <xf numFmtId="1" fontId="5" fillId="0" borderId="12" xfId="0" applyNumberFormat="1" applyFont="1" applyFill="1" applyBorder="1" applyAlignment="1" applyProtection="1">
      <alignment horizontal="right"/>
      <protection/>
    </xf>
    <xf numFmtId="0" fontId="4" fillId="33" borderId="10" xfId="0" applyFont="1" applyFill="1" applyBorder="1" applyAlignment="1" applyProtection="1">
      <alignment horizontal="left"/>
      <protection/>
    </xf>
    <xf numFmtId="0" fontId="4" fillId="33" borderId="12" xfId="0" applyFont="1" applyFill="1" applyBorder="1" applyAlignment="1" applyProtection="1">
      <alignment horizontal="left"/>
      <protection/>
    </xf>
    <xf numFmtId="0" fontId="5" fillId="34" borderId="33" xfId="0" applyFont="1" applyFill="1" applyBorder="1" applyAlignment="1" applyProtection="1">
      <alignment horizontal="right"/>
      <protection locked="0"/>
    </xf>
    <xf numFmtId="0" fontId="5" fillId="0" borderId="34" xfId="0" applyFont="1" applyFill="1" applyBorder="1" applyAlignment="1" applyProtection="1">
      <alignment/>
      <protection/>
    </xf>
    <xf numFmtId="0" fontId="5" fillId="0" borderId="35" xfId="0" applyFont="1" applyFill="1" applyBorder="1" applyAlignment="1" applyProtection="1">
      <alignment horizontal="left"/>
      <protection/>
    </xf>
    <xf numFmtId="3" fontId="5" fillId="0" borderId="36" xfId="0" applyNumberFormat="1" applyFont="1" applyFill="1" applyBorder="1" applyAlignment="1" applyProtection="1">
      <alignment horizontal="right"/>
      <protection/>
    </xf>
    <xf numFmtId="0" fontId="4" fillId="0" borderId="21" xfId="0" applyFont="1" applyFill="1" applyBorder="1" applyAlignment="1" applyProtection="1">
      <alignment/>
      <protection/>
    </xf>
    <xf numFmtId="4" fontId="5" fillId="0" borderId="29" xfId="0" applyNumberFormat="1" applyFont="1" applyFill="1" applyBorder="1" applyAlignment="1" applyProtection="1">
      <alignment horizontal="right"/>
      <protection locked="0"/>
    </xf>
    <xf numFmtId="0" fontId="5" fillId="0" borderId="33" xfId="0" applyFont="1" applyFill="1" applyBorder="1" applyAlignment="1" applyProtection="1">
      <alignment horizontal="right"/>
      <protection locked="0"/>
    </xf>
    <xf numFmtId="0" fontId="6" fillId="0" borderId="0" xfId="0" applyFont="1" applyAlignment="1">
      <alignment/>
    </xf>
    <xf numFmtId="0" fontId="5" fillId="0" borderId="34" xfId="0" applyFont="1" applyFill="1" applyBorder="1" applyAlignment="1" applyProtection="1">
      <alignment horizontal="right"/>
      <protection locked="0"/>
    </xf>
    <xf numFmtId="2" fontId="5" fillId="0" borderId="16" xfId="0" applyNumberFormat="1" applyFont="1" applyFill="1" applyBorder="1" applyAlignment="1" applyProtection="1">
      <alignment horizontal="right"/>
      <protection locked="0"/>
    </xf>
    <xf numFmtId="0" fontId="5" fillId="0" borderId="32" xfId="0" applyFont="1" applyFill="1" applyBorder="1" applyAlignment="1" applyProtection="1">
      <alignment/>
      <protection/>
    </xf>
    <xf numFmtId="0" fontId="5" fillId="0" borderId="23" xfId="0" applyFont="1" applyFill="1" applyBorder="1" applyAlignment="1" applyProtection="1">
      <alignment/>
      <protection/>
    </xf>
    <xf numFmtId="0" fontId="5" fillId="0" borderId="30"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1" fontId="5" fillId="0" borderId="25" xfId="0" applyNumberFormat="1" applyFont="1" applyFill="1" applyBorder="1" applyAlignment="1" applyProtection="1">
      <alignment horizontal="right"/>
      <protection locked="0"/>
    </xf>
    <xf numFmtId="1" fontId="5" fillId="0" borderId="14" xfId="0" applyNumberFormat="1" applyFont="1" applyFill="1" applyBorder="1" applyAlignment="1" applyProtection="1">
      <alignment horizontal="right"/>
      <protection locked="0"/>
    </xf>
    <xf numFmtId="1" fontId="5" fillId="0" borderId="28" xfId="0" applyNumberFormat="1" applyFont="1" applyFill="1" applyBorder="1" applyAlignment="1">
      <alignment/>
    </xf>
    <xf numFmtId="2" fontId="5" fillId="0" borderId="25" xfId="0" applyNumberFormat="1" applyFont="1" applyFill="1" applyBorder="1" applyAlignment="1" applyProtection="1">
      <alignment horizontal="right"/>
      <protection locked="0"/>
    </xf>
    <xf numFmtId="0" fontId="8" fillId="0" borderId="0" xfId="0" applyFont="1" applyAlignment="1">
      <alignment horizontal="center"/>
    </xf>
    <xf numFmtId="0" fontId="0" fillId="0" borderId="37" xfId="0" applyBorder="1" applyAlignment="1">
      <alignment/>
    </xf>
    <xf numFmtId="1" fontId="0" fillId="0" borderId="37" xfId="0" applyNumberFormat="1" applyBorder="1" applyAlignment="1">
      <alignment horizontal="center"/>
    </xf>
    <xf numFmtId="0" fontId="0" fillId="0" borderId="37" xfId="0" applyBorder="1" applyAlignment="1">
      <alignment horizontal="center"/>
    </xf>
    <xf numFmtId="0" fontId="16" fillId="33" borderId="38" xfId="0" applyFont="1" applyFill="1" applyBorder="1" applyAlignment="1" applyProtection="1">
      <alignment/>
      <protection/>
    </xf>
    <xf numFmtId="0" fontId="8" fillId="0" borderId="39" xfId="0" applyFont="1" applyBorder="1" applyAlignment="1">
      <alignment horizontal="center"/>
    </xf>
    <xf numFmtId="0" fontId="0" fillId="0" borderId="40" xfId="0" applyBorder="1" applyAlignment="1">
      <alignment/>
    </xf>
    <xf numFmtId="0" fontId="0" fillId="0" borderId="41" xfId="0" applyBorder="1" applyAlignment="1">
      <alignment/>
    </xf>
    <xf numFmtId="0" fontId="0" fillId="0" borderId="40" xfId="0" applyFont="1" applyBorder="1" applyAlignment="1">
      <alignment/>
    </xf>
    <xf numFmtId="1" fontId="0" fillId="0" borderId="41" xfId="0" applyNumberFormat="1" applyBorder="1" applyAlignment="1">
      <alignment horizontal="center"/>
    </xf>
    <xf numFmtId="0" fontId="0" fillId="0" borderId="41" xfId="0" applyBorder="1" applyAlignment="1">
      <alignment horizontal="center"/>
    </xf>
    <xf numFmtId="0" fontId="8" fillId="0" borderId="40" xfId="0" applyFont="1" applyBorder="1" applyAlignment="1">
      <alignment/>
    </xf>
    <xf numFmtId="0" fontId="13" fillId="33" borderId="42" xfId="0" applyFont="1" applyFill="1" applyBorder="1" applyAlignment="1">
      <alignment horizontal="left"/>
    </xf>
    <xf numFmtId="0" fontId="5" fillId="34" borderId="32"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3" xfId="0" applyFont="1" applyFill="1" applyBorder="1" applyAlignment="1" applyProtection="1">
      <alignment/>
      <protection locked="0"/>
    </xf>
    <xf numFmtId="3" fontId="6" fillId="0" borderId="0" xfId="0" applyNumberFormat="1" applyFont="1" applyAlignment="1">
      <alignment/>
    </xf>
    <xf numFmtId="3" fontId="0" fillId="0" borderId="0" xfId="0" applyNumberFormat="1" applyAlignment="1">
      <alignment/>
    </xf>
    <xf numFmtId="3" fontId="5" fillId="34" borderId="32" xfId="0" applyNumberFormat="1"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3" xfId="0" applyFont="1" applyFill="1" applyBorder="1" applyAlignment="1" applyProtection="1">
      <alignment/>
      <protection locked="0"/>
    </xf>
    <xf numFmtId="0" fontId="5" fillId="35" borderId="31" xfId="0" applyFont="1" applyFill="1" applyBorder="1" applyAlignment="1" applyProtection="1">
      <alignment/>
      <protection locked="0"/>
    </xf>
    <xf numFmtId="0" fontId="5" fillId="35" borderId="31" xfId="0" applyFont="1" applyFill="1" applyBorder="1" applyAlignment="1" applyProtection="1">
      <alignment/>
      <protection locked="0"/>
    </xf>
    <xf numFmtId="0" fontId="5" fillId="34" borderId="32" xfId="0" applyFont="1" applyFill="1" applyBorder="1" applyAlignment="1" applyProtection="1">
      <alignment/>
      <protection locked="0"/>
    </xf>
    <xf numFmtId="0" fontId="5" fillId="36" borderId="22" xfId="0" applyFont="1" applyFill="1" applyBorder="1" applyAlignment="1" applyProtection="1">
      <alignment horizontal="right"/>
      <protection locked="0"/>
    </xf>
    <xf numFmtId="0" fontId="5" fillId="36" borderId="23" xfId="0" applyFont="1" applyFill="1" applyBorder="1" applyAlignment="1" applyProtection="1">
      <alignment horizontal="right"/>
      <protection locked="0"/>
    </xf>
    <xf numFmtId="0" fontId="5" fillId="34" borderId="28" xfId="0" applyFont="1" applyFill="1" applyBorder="1" applyAlignment="1" applyProtection="1">
      <alignment/>
      <protection locked="0"/>
    </xf>
    <xf numFmtId="0" fontId="5" fillId="34" borderId="18" xfId="0" applyFont="1" applyFill="1" applyBorder="1" applyAlignment="1" applyProtection="1" quotePrefix="1">
      <alignment horizontal="right"/>
      <protection locked="0"/>
    </xf>
    <xf numFmtId="0" fontId="5" fillId="34" borderId="18" xfId="0" applyFont="1" applyFill="1" applyBorder="1" applyAlignment="1" applyProtection="1">
      <alignment/>
      <protection locked="0"/>
    </xf>
    <xf numFmtId="0" fontId="5" fillId="34" borderId="25" xfId="0" applyFont="1" applyFill="1" applyBorder="1" applyAlignment="1" applyProtection="1">
      <alignment/>
      <protection locked="0"/>
    </xf>
    <xf numFmtId="164" fontId="5" fillId="34" borderId="25" xfId="0" applyNumberFormat="1" applyFont="1" applyFill="1" applyBorder="1" applyAlignment="1" applyProtection="1">
      <alignment/>
      <protection locked="0"/>
    </xf>
    <xf numFmtId="0" fontId="5" fillId="34" borderId="33" xfId="0" applyFont="1" applyFill="1" applyBorder="1" applyAlignment="1" applyProtection="1">
      <alignment/>
      <protection locked="0"/>
    </xf>
    <xf numFmtId="3" fontId="5" fillId="34" borderId="28" xfId="0" applyNumberFormat="1" applyFont="1" applyFill="1" applyBorder="1" applyAlignment="1" applyProtection="1">
      <alignment/>
      <protection locked="0"/>
    </xf>
    <xf numFmtId="2" fontId="5" fillId="34" borderId="0" xfId="0" applyNumberFormat="1" applyFont="1" applyFill="1" applyAlignment="1" applyProtection="1">
      <alignment/>
      <protection locked="0"/>
    </xf>
    <xf numFmtId="0" fontId="5" fillId="35" borderId="19" xfId="0" applyFont="1" applyFill="1" applyBorder="1" applyAlignment="1" applyProtection="1">
      <alignment horizontal="left"/>
      <protection locked="0"/>
    </xf>
    <xf numFmtId="3" fontId="5" fillId="0" borderId="16" xfId="0" applyNumberFormat="1" applyFont="1" applyFill="1" applyBorder="1" applyAlignment="1" applyProtection="1">
      <alignment horizontal="right"/>
      <protection/>
    </xf>
    <xf numFmtId="3" fontId="5" fillId="0" borderId="14" xfId="0" applyNumberFormat="1" applyFont="1" applyFill="1" applyBorder="1" applyAlignment="1" applyProtection="1">
      <alignment horizontal="right"/>
      <protection/>
    </xf>
    <xf numFmtId="3" fontId="5" fillId="0" borderId="15" xfId="0" applyNumberFormat="1" applyFont="1" applyFill="1" applyBorder="1" applyAlignment="1" applyProtection="1">
      <alignment horizontal="left"/>
      <protection/>
    </xf>
    <xf numFmtId="3" fontId="5" fillId="0" borderId="31" xfId="0" applyNumberFormat="1" applyFont="1" applyFill="1" applyBorder="1" applyAlignment="1">
      <alignment/>
    </xf>
    <xf numFmtId="3" fontId="5" fillId="0" borderId="30" xfId="0" applyNumberFormat="1" applyFont="1" applyFill="1" applyBorder="1" applyAlignment="1">
      <alignment/>
    </xf>
    <xf numFmtId="3" fontId="5" fillId="0" borderId="0" xfId="0" applyNumberFormat="1" applyFont="1" applyFill="1" applyBorder="1" applyAlignment="1">
      <alignment/>
    </xf>
    <xf numFmtId="3" fontId="5" fillId="0" borderId="19" xfId="0" applyNumberFormat="1" applyFont="1" applyFill="1" applyBorder="1" applyAlignment="1">
      <alignment/>
    </xf>
    <xf numFmtId="3" fontId="5" fillId="0" borderId="27" xfId="0" applyNumberFormat="1" applyFont="1" applyFill="1" applyBorder="1" applyAlignment="1">
      <alignment/>
    </xf>
    <xf numFmtId="3" fontId="5" fillId="0" borderId="26" xfId="0" applyNumberFormat="1" applyFont="1" applyFill="1" applyBorder="1" applyAlignment="1">
      <alignment/>
    </xf>
    <xf numFmtId="3" fontId="5" fillId="0" borderId="28" xfId="0" applyNumberFormat="1" applyFont="1" applyFill="1" applyBorder="1" applyAlignment="1">
      <alignment/>
    </xf>
    <xf numFmtId="3" fontId="5" fillId="0" borderId="18" xfId="0" applyNumberFormat="1" applyFont="1" applyFill="1" applyBorder="1" applyAlignment="1">
      <alignment/>
    </xf>
    <xf numFmtId="3" fontId="5" fillId="0" borderId="25" xfId="0" applyNumberFormat="1" applyFont="1" applyFill="1" applyBorder="1" applyAlignment="1">
      <alignment/>
    </xf>
    <xf numFmtId="3" fontId="5" fillId="0" borderId="12" xfId="0" applyNumberFormat="1" applyFont="1" applyFill="1" applyBorder="1" applyAlignment="1" applyProtection="1">
      <alignment horizontal="right"/>
      <protection/>
    </xf>
    <xf numFmtId="3" fontId="5" fillId="0" borderId="11" xfId="0" applyNumberFormat="1" applyFont="1" applyFill="1" applyBorder="1" applyAlignment="1" applyProtection="1">
      <alignment horizontal="left"/>
      <protection/>
    </xf>
    <xf numFmtId="3" fontId="5" fillId="0" borderId="18" xfId="0" applyNumberFormat="1" applyFont="1" applyFill="1" applyBorder="1" applyAlignment="1" applyProtection="1">
      <alignment horizontal="right"/>
      <protection/>
    </xf>
    <xf numFmtId="3" fontId="5" fillId="0" borderId="26" xfId="0" applyNumberFormat="1" applyFont="1" applyFill="1" applyBorder="1" applyAlignment="1" applyProtection="1">
      <alignment horizontal="left"/>
      <protection/>
    </xf>
    <xf numFmtId="3" fontId="5" fillId="0" borderId="0" xfId="0" applyNumberFormat="1" applyFont="1" applyFill="1" applyBorder="1" applyAlignment="1" applyProtection="1">
      <alignment horizontal="right"/>
      <protection/>
    </xf>
    <xf numFmtId="0" fontId="5" fillId="0" borderId="11" xfId="0" applyFont="1" applyFill="1" applyBorder="1" applyAlignment="1" applyProtection="1">
      <alignment horizontal="left"/>
      <protection/>
    </xf>
    <xf numFmtId="0" fontId="5" fillId="0" borderId="32" xfId="0" applyFont="1" applyFill="1" applyBorder="1" applyAlignment="1" applyProtection="1">
      <alignment horizontal="left"/>
      <protection/>
    </xf>
    <xf numFmtId="0" fontId="17" fillId="0" borderId="0" xfId="0" applyFont="1" applyAlignment="1" applyProtection="1">
      <alignment/>
      <protection/>
    </xf>
    <xf numFmtId="0" fontId="0" fillId="0" borderId="0" xfId="0" applyAlignment="1" applyProtection="1">
      <alignment/>
      <protection/>
    </xf>
    <xf numFmtId="2" fontId="5" fillId="0" borderId="28" xfId="0" applyNumberFormat="1" applyFont="1" applyFill="1" applyBorder="1" applyAlignment="1" applyProtection="1">
      <alignment horizontal="right"/>
      <protection/>
    </xf>
    <xf numFmtId="0" fontId="0" fillId="0" borderId="0" xfId="0" applyFont="1" applyAlignment="1" applyProtection="1">
      <alignment/>
      <protection/>
    </xf>
    <xf numFmtId="0" fontId="6" fillId="0" borderId="0" xfId="0" applyFont="1" applyAlignment="1" applyProtection="1">
      <alignment/>
      <protection/>
    </xf>
    <xf numFmtId="0" fontId="5" fillId="0" borderId="31" xfId="0" applyFont="1" applyFill="1" applyBorder="1" applyAlignment="1" applyProtection="1">
      <alignment/>
      <protection/>
    </xf>
    <xf numFmtId="0" fontId="5" fillId="0" borderId="30" xfId="0" applyFont="1" applyFill="1" applyBorder="1" applyAlignment="1" applyProtection="1">
      <alignment/>
      <protection/>
    </xf>
    <xf numFmtId="3" fontId="5" fillId="0" borderId="31" xfId="0" applyNumberFormat="1" applyFont="1" applyFill="1" applyBorder="1" applyAlignment="1" applyProtection="1">
      <alignment/>
      <protection/>
    </xf>
    <xf numFmtId="3" fontId="5" fillId="0" borderId="30" xfId="0" applyNumberFormat="1" applyFont="1" applyFill="1" applyBorder="1" applyAlignment="1" applyProtection="1">
      <alignment/>
      <protection/>
    </xf>
    <xf numFmtId="0" fontId="5" fillId="0" borderId="0" xfId="0" applyFont="1" applyFill="1" applyBorder="1" applyAlignment="1" applyProtection="1">
      <alignment/>
      <protection/>
    </xf>
    <xf numFmtId="0" fontId="5" fillId="0" borderId="19" xfId="0" applyFont="1" applyFill="1" applyBorder="1" applyAlignment="1" applyProtection="1">
      <alignment/>
      <protection/>
    </xf>
    <xf numFmtId="3" fontId="5" fillId="0" borderId="0" xfId="0" applyNumberFormat="1" applyFont="1" applyFill="1" applyBorder="1" applyAlignment="1" applyProtection="1">
      <alignment/>
      <protection/>
    </xf>
    <xf numFmtId="3" fontId="5" fillId="0" borderId="19" xfId="0" applyNumberFormat="1" applyFont="1" applyFill="1" applyBorder="1" applyAlignment="1" applyProtection="1">
      <alignment/>
      <protection/>
    </xf>
    <xf numFmtId="0" fontId="5" fillId="0" borderId="27" xfId="0" applyFont="1" applyFill="1" applyBorder="1" applyAlignment="1" applyProtection="1">
      <alignment/>
      <protection/>
    </xf>
    <xf numFmtId="0" fontId="5" fillId="0" borderId="26" xfId="0" applyFont="1" applyFill="1" applyBorder="1" applyAlignment="1" applyProtection="1">
      <alignment/>
      <protection/>
    </xf>
    <xf numFmtId="3" fontId="5" fillId="0" borderId="27" xfId="0" applyNumberFormat="1" applyFont="1" applyFill="1" applyBorder="1" applyAlignment="1" applyProtection="1">
      <alignment/>
      <protection/>
    </xf>
    <xf numFmtId="3" fontId="5" fillId="0" borderId="26" xfId="0" applyNumberFormat="1" applyFont="1" applyFill="1" applyBorder="1" applyAlignment="1" applyProtection="1">
      <alignment/>
      <protection/>
    </xf>
    <xf numFmtId="2" fontId="0" fillId="0" borderId="0" xfId="0" applyNumberFormat="1" applyAlignment="1" applyProtection="1">
      <alignment/>
      <protection/>
    </xf>
    <xf numFmtId="0" fontId="5" fillId="0" borderId="25" xfId="0" applyFont="1" applyFill="1" applyBorder="1" applyAlignment="1" applyProtection="1">
      <alignment horizontal="right"/>
      <protection/>
    </xf>
    <xf numFmtId="2" fontId="5" fillId="0" borderId="27" xfId="0" applyNumberFormat="1" applyFont="1" applyFill="1" applyBorder="1" applyAlignment="1" applyProtection="1">
      <alignment horizontal="right"/>
      <protection/>
    </xf>
    <xf numFmtId="0" fontId="6" fillId="0" borderId="0" xfId="0" applyFont="1" applyAlignment="1" applyProtection="1">
      <alignment/>
      <protection/>
    </xf>
    <xf numFmtId="0" fontId="5" fillId="0" borderId="31" xfId="0" applyFont="1" applyFill="1" applyBorder="1" applyAlignment="1" applyProtection="1">
      <alignment horizontal="right"/>
      <protection/>
    </xf>
    <xf numFmtId="4" fontId="5" fillId="0" borderId="18" xfId="0" applyNumberFormat="1" applyFont="1" applyFill="1" applyBorder="1" applyAlignment="1" applyProtection="1">
      <alignment horizontal="right"/>
      <protection/>
    </xf>
    <xf numFmtId="4" fontId="5" fillId="0" borderId="0" xfId="0" applyNumberFormat="1" applyFont="1" applyFill="1" applyBorder="1" applyAlignment="1" applyProtection="1">
      <alignment horizontal="right"/>
      <protection/>
    </xf>
    <xf numFmtId="0" fontId="5" fillId="0" borderId="28" xfId="0" applyFont="1" applyFill="1" applyBorder="1" applyAlignment="1" applyProtection="1">
      <alignment horizontal="right"/>
      <protection/>
    </xf>
    <xf numFmtId="0" fontId="5" fillId="0" borderId="27" xfId="0" applyFont="1" applyFill="1" applyBorder="1" applyAlignment="1" applyProtection="1">
      <alignment horizontal="right"/>
      <protection/>
    </xf>
    <xf numFmtId="2" fontId="5" fillId="0" borderId="31" xfId="0" applyNumberFormat="1" applyFont="1" applyFill="1" applyBorder="1" applyAlignment="1" applyProtection="1">
      <alignment horizontal="right"/>
      <protection/>
    </xf>
    <xf numFmtId="0" fontId="5" fillId="0" borderId="31" xfId="0" applyFont="1" applyBorder="1" applyAlignment="1" applyProtection="1">
      <alignment/>
      <protection/>
    </xf>
    <xf numFmtId="0" fontId="6" fillId="0" borderId="0" xfId="0" applyFont="1" applyAlignment="1" applyProtection="1">
      <alignment/>
      <protection/>
    </xf>
    <xf numFmtId="2" fontId="5" fillId="0" borderId="0" xfId="0" applyNumberFormat="1" applyFont="1" applyAlignment="1" applyProtection="1">
      <alignment/>
      <protection/>
    </xf>
    <xf numFmtId="1" fontId="5" fillId="0" borderId="31" xfId="0" applyNumberFormat="1" applyFont="1" applyBorder="1" applyAlignment="1" applyProtection="1">
      <alignment/>
      <protection/>
    </xf>
    <xf numFmtId="2" fontId="5" fillId="0" borderId="43" xfId="0" applyNumberFormat="1" applyFont="1" applyBorder="1" applyAlignment="1" applyProtection="1">
      <alignment/>
      <protection/>
    </xf>
    <xf numFmtId="0" fontId="5" fillId="33" borderId="28" xfId="0" applyFont="1" applyFill="1" applyBorder="1" applyAlignment="1" applyProtection="1">
      <alignment horizontal="right"/>
      <protection/>
    </xf>
    <xf numFmtId="2" fontId="5" fillId="0" borderId="31" xfId="0" applyNumberFormat="1" applyFont="1" applyBorder="1" applyAlignment="1" applyProtection="1">
      <alignment/>
      <protection/>
    </xf>
    <xf numFmtId="0" fontId="5" fillId="0" borderId="0" xfId="0" applyFont="1" applyFill="1" applyBorder="1" applyAlignment="1" applyProtection="1">
      <alignment horizontal="right"/>
      <protection/>
    </xf>
    <xf numFmtId="0" fontId="5" fillId="33" borderId="28" xfId="0" applyFont="1" applyFill="1" applyBorder="1" applyAlignment="1" applyProtection="1">
      <alignment horizontal="right"/>
      <protection/>
    </xf>
    <xf numFmtId="1" fontId="5" fillId="0" borderId="29" xfId="0" applyNumberFormat="1" applyFont="1" applyFill="1" applyBorder="1" applyAlignment="1" applyProtection="1">
      <alignment horizontal="right"/>
      <protection/>
    </xf>
    <xf numFmtId="0" fontId="5" fillId="0" borderId="31" xfId="0" applyFont="1" applyFill="1" applyBorder="1" applyAlignment="1" applyProtection="1">
      <alignment horizontal="right"/>
      <protection/>
    </xf>
    <xf numFmtId="0" fontId="5" fillId="0" borderId="34" xfId="0" applyFont="1" applyFill="1" applyBorder="1" applyAlignment="1" applyProtection="1">
      <alignment horizontal="right"/>
      <protection/>
    </xf>
    <xf numFmtId="2" fontId="5" fillId="0" borderId="44" xfId="0" applyNumberFormat="1" applyFont="1" applyBorder="1" applyAlignment="1" applyProtection="1">
      <alignment/>
      <protection/>
    </xf>
    <xf numFmtId="1" fontId="5" fillId="0" borderId="36" xfId="0" applyNumberFormat="1" applyFont="1" applyFill="1" applyBorder="1" applyAlignment="1" applyProtection="1">
      <alignment horizontal="right"/>
      <protection/>
    </xf>
    <xf numFmtId="0" fontId="5" fillId="0" borderId="44" xfId="0" applyFont="1" applyFill="1" applyBorder="1" applyAlignment="1" applyProtection="1">
      <alignment horizontal="right"/>
      <protection/>
    </xf>
    <xf numFmtId="2" fontId="5" fillId="0" borderId="45" xfId="0" applyNumberFormat="1" applyFont="1" applyBorder="1" applyAlignment="1" applyProtection="1">
      <alignment/>
      <protection/>
    </xf>
    <xf numFmtId="0" fontId="5" fillId="0" borderId="14" xfId="0" applyFont="1" applyFill="1" applyBorder="1" applyAlignment="1" applyProtection="1">
      <alignment horizontal="right"/>
      <protection/>
    </xf>
    <xf numFmtId="2" fontId="5" fillId="0" borderId="16" xfId="0" applyNumberFormat="1" applyFont="1" applyBorder="1" applyAlignment="1" applyProtection="1">
      <alignment/>
      <protection/>
    </xf>
    <xf numFmtId="0" fontId="5" fillId="0" borderId="16" xfId="0" applyFont="1" applyFill="1" applyBorder="1" applyAlignment="1" applyProtection="1">
      <alignment horizontal="right"/>
      <protection/>
    </xf>
    <xf numFmtId="2" fontId="5" fillId="0" borderId="18"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0" fontId="8" fillId="0" borderId="0" xfId="0" applyFont="1" applyAlignment="1" applyProtection="1">
      <alignment/>
      <protection/>
    </xf>
    <xf numFmtId="0" fontId="4" fillId="33" borderId="14" xfId="0" applyFont="1" applyFill="1" applyBorder="1" applyAlignment="1" applyProtection="1">
      <alignment/>
      <protection/>
    </xf>
    <xf numFmtId="0" fontId="4" fillId="33" borderId="16" xfId="0" applyFont="1" applyFill="1" applyBorder="1" applyAlignment="1" applyProtection="1">
      <alignment/>
      <protection/>
    </xf>
    <xf numFmtId="3" fontId="4" fillId="33" borderId="16" xfId="0" applyNumberFormat="1" applyFont="1" applyFill="1" applyBorder="1" applyAlignment="1" applyProtection="1">
      <alignment/>
      <protection/>
    </xf>
    <xf numFmtId="0" fontId="13" fillId="33" borderId="18" xfId="0" applyFont="1" applyFill="1" applyBorder="1" applyAlignment="1" applyProtection="1">
      <alignment horizontal="left"/>
      <protection/>
    </xf>
    <xf numFmtId="0" fontId="13" fillId="33" borderId="0" xfId="0" applyFont="1" applyFill="1" applyBorder="1" applyAlignment="1" applyProtection="1">
      <alignment horizontal="left"/>
      <protection/>
    </xf>
    <xf numFmtId="2" fontId="13" fillId="33" borderId="0" xfId="0" applyNumberFormat="1" applyFont="1" applyFill="1" applyBorder="1" applyAlignment="1" applyProtection="1">
      <alignment/>
      <protection/>
    </xf>
    <xf numFmtId="0" fontId="14" fillId="33" borderId="0" xfId="0" applyFont="1" applyFill="1" applyBorder="1" applyAlignment="1" applyProtection="1">
      <alignment/>
      <protection/>
    </xf>
    <xf numFmtId="3" fontId="5" fillId="0" borderId="0" xfId="0" applyNumberFormat="1" applyFont="1" applyFill="1" applyBorder="1" applyAlignment="1" applyProtection="1">
      <alignment horizontal="right"/>
      <protection/>
    </xf>
    <xf numFmtId="2" fontId="5" fillId="0" borderId="31" xfId="0" applyNumberFormat="1" applyFont="1" applyFill="1" applyBorder="1" applyAlignment="1" applyProtection="1">
      <alignment horizontal="right"/>
      <protection/>
    </xf>
    <xf numFmtId="164" fontId="5" fillId="34" borderId="16" xfId="0" applyNumberFormat="1" applyFont="1" applyFill="1" applyBorder="1" applyAlignment="1" applyProtection="1">
      <alignment/>
      <protection locked="0"/>
    </xf>
    <xf numFmtId="164" fontId="5" fillId="33" borderId="14" xfId="0" applyNumberFormat="1" applyFont="1" applyFill="1" applyBorder="1" applyAlignment="1" applyProtection="1">
      <alignment/>
      <protection/>
    </xf>
    <xf numFmtId="9" fontId="5" fillId="34" borderId="32" xfId="0" applyNumberFormat="1" applyFont="1" applyFill="1" applyBorder="1" applyAlignment="1" applyProtection="1">
      <alignment/>
      <protection locked="0"/>
    </xf>
    <xf numFmtId="9" fontId="5" fillId="0" borderId="22" xfId="0" applyNumberFormat="1" applyFont="1" applyFill="1" applyBorder="1" applyAlignment="1" applyProtection="1">
      <alignment/>
      <protection/>
    </xf>
    <xf numFmtId="0" fontId="5" fillId="33" borderId="16" xfId="0" applyFont="1" applyFill="1" applyBorder="1" applyAlignment="1" applyProtection="1">
      <alignment horizontal="center"/>
      <protection/>
    </xf>
    <xf numFmtId="0" fontId="5" fillId="33" borderId="17" xfId="0" applyFont="1" applyFill="1" applyBorder="1" applyAlignment="1" applyProtection="1">
      <alignment horizontal="center"/>
      <protection/>
    </xf>
    <xf numFmtId="3" fontId="5" fillId="0" borderId="19" xfId="0" applyNumberFormat="1" applyFont="1" applyFill="1" applyBorder="1" applyAlignment="1" applyProtection="1">
      <alignment horizontal="left"/>
      <protection/>
    </xf>
    <xf numFmtId="0" fontId="4" fillId="33" borderId="24" xfId="0" applyFont="1" applyFill="1" applyBorder="1" applyAlignment="1" applyProtection="1">
      <alignment/>
      <protection/>
    </xf>
    <xf numFmtId="0" fontId="4" fillId="0" borderId="22" xfId="0" applyFont="1" applyFill="1" applyBorder="1" applyAlignment="1" applyProtection="1">
      <alignment/>
      <protection/>
    </xf>
    <xf numFmtId="2" fontId="5" fillId="0" borderId="46" xfId="0" applyNumberFormat="1" applyFont="1" applyFill="1" applyBorder="1" applyAlignment="1" applyProtection="1">
      <alignment horizontal="right"/>
      <protection locked="0"/>
    </xf>
    <xf numFmtId="2" fontId="5" fillId="0" borderId="29" xfId="0" applyNumberFormat="1" applyFont="1" applyFill="1" applyBorder="1" applyAlignment="1" applyProtection="1">
      <alignment horizontal="right"/>
      <protection locked="0"/>
    </xf>
    <xf numFmtId="0" fontId="5" fillId="0" borderId="47" xfId="0" applyFont="1" applyFill="1" applyBorder="1" applyAlignment="1" applyProtection="1">
      <alignment horizontal="left"/>
      <protection/>
    </xf>
    <xf numFmtId="0" fontId="5" fillId="0" borderId="14" xfId="0" applyFont="1" applyFill="1" applyBorder="1" applyAlignment="1" applyProtection="1">
      <alignment/>
      <protection/>
    </xf>
    <xf numFmtId="3" fontId="5" fillId="0" borderId="10" xfId="0" applyNumberFormat="1" applyFont="1" applyFill="1" applyBorder="1" applyAlignment="1" applyProtection="1">
      <alignment horizontal="right"/>
      <protection/>
    </xf>
    <xf numFmtId="3" fontId="5" fillId="0" borderId="25" xfId="0" applyNumberFormat="1" applyFont="1" applyFill="1" applyBorder="1" applyAlignment="1" applyProtection="1">
      <alignment horizontal="right"/>
      <protection/>
    </xf>
    <xf numFmtId="3" fontId="5" fillId="0" borderId="27" xfId="0" applyNumberFormat="1" applyFont="1" applyFill="1" applyBorder="1" applyAlignment="1" applyProtection="1">
      <alignment horizontal="right"/>
      <protection/>
    </xf>
    <xf numFmtId="2" fontId="5" fillId="0" borderId="30" xfId="0" applyNumberFormat="1" applyFont="1" applyFill="1" applyBorder="1" applyAlignment="1" applyProtection="1">
      <alignment horizontal="left"/>
      <protection locked="0"/>
    </xf>
    <xf numFmtId="2" fontId="5" fillId="0" borderId="26" xfId="0" applyNumberFormat="1" applyFont="1" applyFill="1" applyBorder="1" applyAlignment="1" applyProtection="1">
      <alignment horizontal="left"/>
      <protection locked="0"/>
    </xf>
    <xf numFmtId="3" fontId="5" fillId="0" borderId="48" xfId="0" applyNumberFormat="1" applyFont="1" applyFill="1" applyBorder="1" applyAlignment="1">
      <alignment/>
    </xf>
    <xf numFmtId="2" fontId="5" fillId="0" borderId="30" xfId="0" applyNumberFormat="1" applyFont="1" applyFill="1" applyBorder="1" applyAlignment="1" applyProtection="1">
      <alignment horizontal="right"/>
      <protection locked="0"/>
    </xf>
    <xf numFmtId="2" fontId="5" fillId="0" borderId="26" xfId="0" applyNumberFormat="1" applyFont="1" applyFill="1" applyBorder="1" applyAlignment="1" applyProtection="1">
      <alignment horizontal="right"/>
      <protection locked="0"/>
    </xf>
    <xf numFmtId="0" fontId="5" fillId="34" borderId="49" xfId="0" applyFont="1" applyFill="1" applyBorder="1" applyAlignment="1" applyProtection="1">
      <alignment/>
      <protection locked="0"/>
    </xf>
    <xf numFmtId="0" fontId="5" fillId="35" borderId="34" xfId="0" applyFont="1" applyFill="1" applyBorder="1" applyAlignment="1" applyProtection="1">
      <alignment/>
      <protection locked="0"/>
    </xf>
    <xf numFmtId="0" fontId="5" fillId="34" borderId="35" xfId="0" applyFont="1" applyFill="1" applyBorder="1" applyAlignment="1" applyProtection="1">
      <alignment horizontal="left"/>
      <protection locked="0"/>
    </xf>
    <xf numFmtId="4" fontId="5" fillId="0" borderId="44" xfId="0" applyNumberFormat="1" applyFont="1" applyFill="1" applyBorder="1" applyAlignment="1" applyProtection="1">
      <alignment horizontal="right"/>
      <protection/>
    </xf>
    <xf numFmtId="0" fontId="5" fillId="0" borderId="44" xfId="0" applyFont="1" applyFill="1" applyBorder="1" applyAlignment="1" applyProtection="1">
      <alignment/>
      <protection/>
    </xf>
    <xf numFmtId="0" fontId="5" fillId="0" borderId="35" xfId="0" applyFont="1" applyFill="1" applyBorder="1" applyAlignment="1" applyProtection="1">
      <alignment horizontal="left"/>
      <protection/>
    </xf>
    <xf numFmtId="4" fontId="5" fillId="34" borderId="25" xfId="0" applyNumberFormat="1" applyFont="1" applyFill="1" applyBorder="1" applyAlignment="1" applyProtection="1">
      <alignment horizontal="right"/>
      <protection locked="0"/>
    </xf>
    <xf numFmtId="0" fontId="5" fillId="34" borderId="26" xfId="0" applyFont="1" applyFill="1" applyBorder="1" applyAlignment="1" applyProtection="1">
      <alignment horizontal="left"/>
      <protection locked="0"/>
    </xf>
    <xf numFmtId="4" fontId="5" fillId="0" borderId="27" xfId="0" applyNumberFormat="1" applyFont="1" applyFill="1" applyBorder="1" applyAlignment="1" applyProtection="1">
      <alignment horizontal="right"/>
      <protection/>
    </xf>
    <xf numFmtId="3" fontId="5" fillId="0" borderId="28" xfId="0" applyNumberFormat="1" applyFont="1" applyFill="1" applyBorder="1" applyAlignment="1" applyProtection="1">
      <alignment horizontal="right"/>
      <protection/>
    </xf>
    <xf numFmtId="1" fontId="5" fillId="0" borderId="18"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20" xfId="0" applyNumberFormat="1" applyFont="1" applyFill="1" applyBorder="1" applyAlignment="1" applyProtection="1">
      <alignment horizontal="right"/>
      <protection locked="0"/>
    </xf>
    <xf numFmtId="1" fontId="5" fillId="0" borderId="14" xfId="0" applyNumberFormat="1" applyFont="1" applyFill="1" applyBorder="1" applyAlignment="1">
      <alignment/>
    </xf>
    <xf numFmtId="1" fontId="5" fillId="0" borderId="16" xfId="0" applyNumberFormat="1" applyFont="1" applyFill="1" applyBorder="1" applyAlignment="1">
      <alignment/>
    </xf>
    <xf numFmtId="1" fontId="5" fillId="0" borderId="16" xfId="0" applyNumberFormat="1" applyFont="1" applyFill="1" applyBorder="1" applyAlignment="1" applyProtection="1">
      <alignment horizontal="right"/>
      <protection locked="0"/>
    </xf>
    <xf numFmtId="1" fontId="5" fillId="0" borderId="50" xfId="0" applyNumberFormat="1" applyFont="1" applyFill="1" applyBorder="1" applyAlignment="1">
      <alignment/>
    </xf>
    <xf numFmtId="1" fontId="5" fillId="0" borderId="50" xfId="0" applyNumberFormat="1" applyFont="1" applyFill="1" applyBorder="1" applyAlignment="1" applyProtection="1">
      <alignment horizontal="right"/>
      <protection locked="0"/>
    </xf>
    <xf numFmtId="0" fontId="5" fillId="0" borderId="47" xfId="0" applyFont="1" applyFill="1" applyBorder="1" applyAlignment="1" applyProtection="1">
      <alignment/>
      <protection/>
    </xf>
    <xf numFmtId="0" fontId="5" fillId="0" borderId="32" xfId="0" applyFont="1" applyFill="1" applyBorder="1" applyAlignment="1" applyProtection="1">
      <alignment horizontal="left"/>
      <protection/>
    </xf>
    <xf numFmtId="1" fontId="5" fillId="0" borderId="33" xfId="0" applyNumberFormat="1" applyFont="1" applyFill="1" applyBorder="1" applyAlignment="1">
      <alignment/>
    </xf>
    <xf numFmtId="1" fontId="5" fillId="0" borderId="33" xfId="0" applyNumberFormat="1" applyFont="1" applyFill="1" applyBorder="1" applyAlignment="1" applyProtection="1">
      <alignment horizontal="right"/>
      <protection locked="0"/>
    </xf>
    <xf numFmtId="0" fontId="5" fillId="0" borderId="51" xfId="0" applyFont="1" applyFill="1" applyBorder="1" applyAlignment="1" applyProtection="1">
      <alignment horizontal="left"/>
      <protection/>
    </xf>
    <xf numFmtId="1" fontId="5" fillId="0" borderId="15" xfId="0" applyNumberFormat="1" applyFont="1" applyFill="1" applyBorder="1" applyAlignment="1">
      <alignment horizontal="left"/>
    </xf>
    <xf numFmtId="1" fontId="5" fillId="0" borderId="48" xfId="0" applyNumberFormat="1" applyFont="1" applyFill="1" applyBorder="1" applyAlignment="1">
      <alignment horizontal="left"/>
    </xf>
    <xf numFmtId="1" fontId="5" fillId="0" borderId="15" xfId="0" applyNumberFormat="1" applyFont="1" applyFill="1" applyBorder="1" applyAlignment="1" applyProtection="1">
      <alignment horizontal="left"/>
      <protection locked="0"/>
    </xf>
    <xf numFmtId="1" fontId="5" fillId="0" borderId="48" xfId="0" applyNumberFormat="1" applyFont="1" applyFill="1" applyBorder="1" applyAlignment="1" applyProtection="1">
      <alignment horizontal="left"/>
      <protection locked="0"/>
    </xf>
    <xf numFmtId="0" fontId="0" fillId="0" borderId="0" xfId="0" applyFont="1" applyFill="1" applyAlignment="1" applyProtection="1">
      <alignment/>
      <protection/>
    </xf>
    <xf numFmtId="0" fontId="0" fillId="0" borderId="0" xfId="0" applyFont="1" applyFill="1" applyBorder="1" applyAlignment="1" applyProtection="1">
      <alignment/>
      <protection/>
    </xf>
    <xf numFmtId="164" fontId="5" fillId="34" borderId="18" xfId="0" applyNumberFormat="1" applyFont="1" applyFill="1" applyBorder="1" applyAlignment="1" applyProtection="1">
      <alignment/>
      <protection locked="0"/>
    </xf>
    <xf numFmtId="0" fontId="5" fillId="0" borderId="28" xfId="0" applyFont="1" applyFill="1" applyBorder="1" applyAlignment="1" applyProtection="1">
      <alignment horizontal="right"/>
      <protection/>
    </xf>
    <xf numFmtId="2" fontId="5" fillId="34" borderId="28" xfId="0" applyNumberFormat="1" applyFont="1" applyFill="1" applyBorder="1" applyAlignment="1" applyProtection="1">
      <alignment horizontal="right"/>
      <protection locked="0"/>
    </xf>
    <xf numFmtId="0" fontId="5" fillId="35" borderId="30" xfId="0" applyFont="1" applyFill="1" applyBorder="1" applyAlignment="1" applyProtection="1">
      <alignment horizontal="left"/>
      <protection locked="0"/>
    </xf>
    <xf numFmtId="2" fontId="5" fillId="34" borderId="31" xfId="0" applyNumberFormat="1" applyFont="1" applyFill="1" applyBorder="1" applyAlignment="1" applyProtection="1">
      <alignment/>
      <protection locked="0"/>
    </xf>
    <xf numFmtId="2" fontId="5" fillId="0" borderId="28" xfId="0" applyNumberFormat="1" applyFont="1" applyFill="1" applyBorder="1" applyAlignment="1" applyProtection="1">
      <alignment horizontal="right"/>
      <protection/>
    </xf>
    <xf numFmtId="3" fontId="5" fillId="34" borderId="25" xfId="0" applyNumberFormat="1" applyFont="1" applyFill="1" applyBorder="1" applyAlignment="1" applyProtection="1">
      <alignment horizontal="right"/>
      <protection locked="0"/>
    </xf>
    <xf numFmtId="1" fontId="5" fillId="0" borderId="44" xfId="0" applyNumberFormat="1" applyFont="1" applyFill="1" applyBorder="1" applyAlignment="1" applyProtection="1">
      <alignment horizontal="right"/>
      <protection/>
    </xf>
    <xf numFmtId="1" fontId="5" fillId="0" borderId="31" xfId="0" applyNumberFormat="1" applyFont="1" applyFill="1" applyBorder="1" applyAlignment="1" applyProtection="1">
      <alignment horizontal="right"/>
      <protection/>
    </xf>
    <xf numFmtId="0" fontId="4" fillId="0" borderId="25" xfId="0" applyFont="1" applyFill="1" applyBorder="1" applyAlignment="1" applyProtection="1">
      <alignment/>
      <protection/>
    </xf>
    <xf numFmtId="0" fontId="5" fillId="0" borderId="26" xfId="0" applyFont="1" applyFill="1" applyBorder="1" applyAlignment="1" applyProtection="1">
      <alignment/>
      <protection/>
    </xf>
    <xf numFmtId="0" fontId="5" fillId="0" borderId="27" xfId="0" applyFont="1" applyFill="1" applyBorder="1" applyAlignment="1" applyProtection="1">
      <alignment horizontal="right"/>
      <protection/>
    </xf>
    <xf numFmtId="1" fontId="5" fillId="0" borderId="27" xfId="0" applyNumberFormat="1" applyFont="1" applyFill="1" applyBorder="1" applyAlignment="1" applyProtection="1">
      <alignment horizontal="right"/>
      <protection/>
    </xf>
    <xf numFmtId="0" fontId="4" fillId="0" borderId="24" xfId="0" applyFont="1" applyFill="1" applyBorder="1" applyAlignment="1" applyProtection="1">
      <alignment/>
      <protection/>
    </xf>
    <xf numFmtId="0" fontId="5" fillId="0" borderId="15"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1" fontId="5" fillId="0" borderId="16" xfId="0" applyNumberFormat="1" applyFont="1" applyBorder="1" applyAlignment="1">
      <alignment/>
    </xf>
    <xf numFmtId="9" fontId="5" fillId="0" borderId="52" xfId="0" applyNumberFormat="1" applyFont="1" applyFill="1" applyBorder="1" applyAlignment="1" applyProtection="1">
      <alignment/>
      <protection/>
    </xf>
    <xf numFmtId="0" fontId="5" fillId="0" borderId="53" xfId="0" applyFont="1" applyFill="1" applyBorder="1" applyAlignment="1" applyProtection="1">
      <alignment/>
      <protection/>
    </xf>
    <xf numFmtId="0" fontId="0" fillId="33" borderId="54" xfId="0" applyFill="1" applyBorder="1" applyAlignment="1">
      <alignment/>
    </xf>
    <xf numFmtId="0" fontId="0" fillId="0" borderId="55" xfId="0" applyBorder="1" applyAlignment="1">
      <alignment/>
    </xf>
    <xf numFmtId="0" fontId="5" fillId="0" borderId="0" xfId="0" applyFont="1" applyAlignment="1" applyProtection="1">
      <alignment/>
      <protection/>
    </xf>
    <xf numFmtId="0" fontId="5" fillId="0" borderId="12" xfId="0" applyFont="1" applyFill="1" applyBorder="1" applyAlignment="1" applyProtection="1">
      <alignment horizontal="right"/>
      <protection/>
    </xf>
    <xf numFmtId="0" fontId="5" fillId="0" borderId="10" xfId="0" applyFont="1" applyFill="1" applyBorder="1" applyAlignment="1" applyProtection="1">
      <alignment horizontal="right"/>
      <protection/>
    </xf>
    <xf numFmtId="0" fontId="5" fillId="34" borderId="56" xfId="0" applyFont="1" applyFill="1" applyBorder="1" applyAlignment="1" applyProtection="1">
      <alignment/>
      <protection locked="0"/>
    </xf>
    <xf numFmtId="0" fontId="5" fillId="0" borderId="56" xfId="0" applyFont="1" applyFill="1" applyBorder="1" applyAlignment="1" applyProtection="1">
      <alignment horizontal="right"/>
      <protection/>
    </xf>
    <xf numFmtId="0" fontId="5" fillId="0" borderId="57" xfId="0" applyFont="1" applyFill="1" applyBorder="1" applyAlignment="1" applyProtection="1">
      <alignment horizontal="left"/>
      <protection/>
    </xf>
    <xf numFmtId="1" fontId="5" fillId="0" borderId="58" xfId="0" applyNumberFormat="1" applyFont="1" applyBorder="1" applyAlignment="1" applyProtection="1">
      <alignment/>
      <protection/>
    </xf>
    <xf numFmtId="0" fontId="5" fillId="0" borderId="58" xfId="0" applyFont="1" applyFill="1" applyBorder="1" applyAlignment="1" applyProtection="1">
      <alignment horizontal="right"/>
      <protection/>
    </xf>
    <xf numFmtId="2" fontId="5" fillId="0" borderId="58" xfId="0" applyNumberFormat="1" applyFont="1" applyFill="1" applyBorder="1" applyAlignment="1" applyProtection="1">
      <alignment horizontal="right"/>
      <protection/>
    </xf>
    <xf numFmtId="0" fontId="5" fillId="34" borderId="33" xfId="0" applyFont="1" applyFill="1" applyBorder="1" applyAlignment="1" applyProtection="1">
      <alignment horizontal="right"/>
      <protection locked="0"/>
    </xf>
    <xf numFmtId="0" fontId="5" fillId="0" borderId="48" xfId="0" applyFont="1" applyFill="1" applyBorder="1" applyAlignment="1" applyProtection="1">
      <alignment horizontal="left"/>
      <protection/>
    </xf>
    <xf numFmtId="0" fontId="5" fillId="0" borderId="33" xfId="0" applyFont="1" applyFill="1" applyBorder="1" applyAlignment="1" applyProtection="1">
      <alignment horizontal="right"/>
      <protection/>
    </xf>
    <xf numFmtId="2" fontId="5" fillId="0" borderId="50" xfId="0" applyNumberFormat="1" applyFont="1" applyFill="1" applyBorder="1" applyAlignment="1" applyProtection="1">
      <alignment horizontal="right"/>
      <protection/>
    </xf>
    <xf numFmtId="0" fontId="5" fillId="34" borderId="28" xfId="0" applyFont="1" applyFill="1" applyBorder="1" applyAlignment="1" applyProtection="1">
      <alignment horizontal="right"/>
      <protection locked="0"/>
    </xf>
    <xf numFmtId="164" fontId="5" fillId="34" borderId="33" xfId="0" applyNumberFormat="1" applyFont="1" applyFill="1" applyBorder="1" applyAlignment="1" applyProtection="1">
      <alignment/>
      <protection locked="0"/>
    </xf>
    <xf numFmtId="0" fontId="5" fillId="0" borderId="34" xfId="0" applyFont="1" applyFill="1" applyBorder="1" applyAlignment="1" applyProtection="1">
      <alignment horizontal="right"/>
      <protection/>
    </xf>
    <xf numFmtId="0" fontId="5" fillId="0" borderId="44" xfId="0" applyFont="1" applyFill="1" applyBorder="1" applyAlignment="1" applyProtection="1">
      <alignment horizontal="right"/>
      <protection/>
    </xf>
    <xf numFmtId="2" fontId="5" fillId="0" borderId="44" xfId="0" applyNumberFormat="1" applyFont="1" applyFill="1" applyBorder="1" applyAlignment="1" applyProtection="1">
      <alignment horizontal="right"/>
      <protection/>
    </xf>
    <xf numFmtId="0" fontId="0" fillId="33" borderId="0" xfId="0" applyFill="1" applyAlignment="1">
      <alignment/>
    </xf>
    <xf numFmtId="0" fontId="0" fillId="0" borderId="22" xfId="0" applyBorder="1" applyAlignment="1" applyProtection="1">
      <alignment/>
      <protection/>
    </xf>
    <xf numFmtId="0" fontId="4" fillId="0" borderId="24" xfId="0" applyFont="1" applyFill="1" applyBorder="1" applyAlignment="1" applyProtection="1">
      <alignment horizontal="left"/>
      <protection/>
    </xf>
    <xf numFmtId="0" fontId="5" fillId="34" borderId="49" xfId="0" applyFont="1" applyFill="1" applyBorder="1" applyAlignment="1" applyProtection="1">
      <alignment horizontal="left"/>
      <protection locked="0"/>
    </xf>
    <xf numFmtId="0" fontId="5" fillId="34" borderId="23" xfId="0" applyFont="1" applyFill="1" applyBorder="1" applyAlignment="1" applyProtection="1">
      <alignment horizontal="right"/>
      <protection locked="0"/>
    </xf>
    <xf numFmtId="0" fontId="5" fillId="0" borderId="22" xfId="0" applyFont="1" applyFill="1" applyBorder="1" applyAlignment="1" applyProtection="1">
      <alignment horizontal="left"/>
      <protection/>
    </xf>
    <xf numFmtId="0" fontId="5" fillId="0" borderId="32" xfId="0" applyFont="1" applyFill="1" applyBorder="1" applyAlignment="1" applyProtection="1">
      <alignment vertical="center"/>
      <protection/>
    </xf>
    <xf numFmtId="0" fontId="5" fillId="34" borderId="59"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0" borderId="49" xfId="0" applyFont="1" applyFill="1" applyBorder="1" applyAlignment="1" applyProtection="1">
      <alignment/>
      <protection/>
    </xf>
    <xf numFmtId="0" fontId="5" fillId="35" borderId="32" xfId="0" applyFont="1" applyFill="1" applyBorder="1" applyAlignment="1" applyProtection="1">
      <alignment/>
      <protection locked="0"/>
    </xf>
    <xf numFmtId="0" fontId="5" fillId="35" borderId="22" xfId="0" applyFont="1" applyFill="1" applyBorder="1" applyAlignment="1" applyProtection="1">
      <alignment/>
      <protection locked="0"/>
    </xf>
    <xf numFmtId="0" fontId="4" fillId="0" borderId="21" xfId="0" applyFont="1" applyFill="1" applyBorder="1" applyAlignment="1" applyProtection="1">
      <alignment/>
      <protection/>
    </xf>
    <xf numFmtId="0" fontId="0" fillId="0" borderId="22" xfId="0" applyFill="1" applyBorder="1" applyAlignment="1" applyProtection="1">
      <alignment/>
      <protection/>
    </xf>
    <xf numFmtId="9" fontId="5" fillId="0" borderId="60" xfId="60" applyFont="1" applyFill="1" applyBorder="1" applyAlignment="1" applyProtection="1">
      <alignment/>
      <protection/>
    </xf>
    <xf numFmtId="0" fontId="0" fillId="33" borderId="0" xfId="0" applyFill="1" applyBorder="1" applyAlignment="1" applyProtection="1">
      <alignment/>
      <protection/>
    </xf>
    <xf numFmtId="0" fontId="5" fillId="33" borderId="0" xfId="0" applyFont="1" applyFill="1" applyBorder="1" applyAlignment="1" applyProtection="1">
      <alignment/>
      <protection/>
    </xf>
    <xf numFmtId="0" fontId="0" fillId="33" borderId="0" xfId="0" applyFont="1" applyFill="1" applyBorder="1" applyAlignment="1" applyProtection="1">
      <alignment/>
      <protection/>
    </xf>
    <xf numFmtId="4" fontId="20" fillId="0" borderId="31" xfId="0" applyNumberFormat="1" applyFont="1" applyFill="1" applyBorder="1" applyAlignment="1" applyProtection="1">
      <alignment horizontal="right"/>
      <protection/>
    </xf>
    <xf numFmtId="4" fontId="20" fillId="0" borderId="31" xfId="0" applyNumberFormat="1" applyFont="1" applyFill="1" applyBorder="1" applyAlignment="1" applyProtection="1">
      <alignment horizontal="right"/>
      <protection/>
    </xf>
    <xf numFmtId="4" fontId="5" fillId="0" borderId="31" xfId="0" applyNumberFormat="1" applyFont="1" applyFill="1" applyBorder="1" applyAlignment="1" applyProtection="1">
      <alignment horizontal="right"/>
      <protection/>
    </xf>
    <xf numFmtId="4" fontId="5" fillId="0" borderId="29" xfId="0" applyNumberFormat="1" applyFont="1" applyFill="1" applyBorder="1" applyAlignment="1" applyProtection="1">
      <alignment horizontal="right"/>
      <protection/>
    </xf>
    <xf numFmtId="4" fontId="5" fillId="0" borderId="0" xfId="0" applyNumberFormat="1" applyFont="1" applyFill="1" applyBorder="1" applyAlignment="1" applyProtection="1">
      <alignment horizontal="right"/>
      <protection/>
    </xf>
    <xf numFmtId="4" fontId="5" fillId="0" borderId="20" xfId="0" applyNumberFormat="1" applyFont="1" applyFill="1" applyBorder="1" applyAlignment="1" applyProtection="1">
      <alignment horizontal="right"/>
      <protection/>
    </xf>
    <xf numFmtId="4" fontId="5" fillId="0" borderId="16" xfId="0" applyNumberFormat="1" applyFont="1" applyFill="1" applyBorder="1" applyAlignment="1" applyProtection="1">
      <alignment horizontal="right"/>
      <protection/>
    </xf>
    <xf numFmtId="4" fontId="5" fillId="0" borderId="17" xfId="0" applyNumberFormat="1" applyFont="1" applyFill="1" applyBorder="1" applyAlignment="1" applyProtection="1">
      <alignment horizontal="right"/>
      <protection/>
    </xf>
    <xf numFmtId="4" fontId="5" fillId="0" borderId="31"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4" fontId="5" fillId="0" borderId="27" xfId="0" applyNumberFormat="1" applyFont="1" applyFill="1" applyBorder="1" applyAlignment="1" applyProtection="1">
      <alignment/>
      <protection/>
    </xf>
    <xf numFmtId="4" fontId="5" fillId="0" borderId="46" xfId="0" applyNumberFormat="1" applyFont="1" applyFill="1" applyBorder="1" applyAlignment="1" applyProtection="1">
      <alignment horizontal="right"/>
      <protection/>
    </xf>
    <xf numFmtId="4" fontId="5" fillId="0" borderId="12" xfId="0" applyNumberFormat="1" applyFont="1" applyFill="1" applyBorder="1" applyAlignment="1" applyProtection="1">
      <alignment horizontal="right"/>
      <protection/>
    </xf>
    <xf numFmtId="4" fontId="4" fillId="0" borderId="13" xfId="0" applyNumberFormat="1" applyFont="1" applyFill="1" applyBorder="1" applyAlignment="1" applyProtection="1">
      <alignment/>
      <protection/>
    </xf>
    <xf numFmtId="4" fontId="4" fillId="0" borderId="20" xfId="0" applyNumberFormat="1" applyFont="1" applyFill="1" applyBorder="1" applyAlignment="1" applyProtection="1">
      <alignment/>
      <protection/>
    </xf>
    <xf numFmtId="4" fontId="5" fillId="0" borderId="36" xfId="0" applyNumberFormat="1" applyFont="1" applyFill="1" applyBorder="1" applyAlignment="1" applyProtection="1">
      <alignment horizontal="right"/>
      <protection/>
    </xf>
    <xf numFmtId="4" fontId="5" fillId="0" borderId="29" xfId="0" applyNumberFormat="1" applyFont="1" applyBorder="1" applyAlignment="1" applyProtection="1">
      <alignment/>
      <protection/>
    </xf>
    <xf numFmtId="2" fontId="5" fillId="0" borderId="29" xfId="0" applyNumberFormat="1" applyFont="1" applyFill="1" applyBorder="1" applyAlignment="1" applyProtection="1">
      <alignment horizontal="right"/>
      <protection/>
    </xf>
    <xf numFmtId="2" fontId="5" fillId="0" borderId="61" xfId="0" applyNumberFormat="1" applyFont="1" applyFill="1" applyBorder="1" applyAlignment="1" applyProtection="1">
      <alignment horizontal="right"/>
      <protection/>
    </xf>
    <xf numFmtId="2" fontId="5" fillId="0" borderId="62" xfId="0" applyNumberFormat="1" applyFont="1" applyFill="1" applyBorder="1" applyAlignment="1" applyProtection="1">
      <alignment horizontal="right"/>
      <protection/>
    </xf>
    <xf numFmtId="2" fontId="5" fillId="0" borderId="36" xfId="0" applyNumberFormat="1" applyFont="1" applyFill="1" applyBorder="1" applyAlignment="1" applyProtection="1">
      <alignment horizontal="right"/>
      <protection/>
    </xf>
    <xf numFmtId="2" fontId="5" fillId="0" borderId="20" xfId="0" applyNumberFormat="1" applyFont="1" applyFill="1" applyBorder="1" applyAlignment="1" applyProtection="1">
      <alignment horizontal="right"/>
      <protection/>
    </xf>
    <xf numFmtId="2" fontId="5" fillId="0" borderId="29" xfId="0" applyNumberFormat="1" applyFont="1" applyFill="1" applyBorder="1" applyAlignment="1" applyProtection="1">
      <alignment horizontal="right"/>
      <protection/>
    </xf>
    <xf numFmtId="4" fontId="4" fillId="0" borderId="13" xfId="0" applyNumberFormat="1" applyFont="1" applyFill="1" applyBorder="1" applyAlignment="1" applyProtection="1">
      <alignment horizontal="right"/>
      <protection/>
    </xf>
    <xf numFmtId="4" fontId="4" fillId="33" borderId="17" xfId="0" applyNumberFormat="1" applyFont="1" applyFill="1" applyBorder="1" applyAlignment="1" applyProtection="1">
      <alignment horizontal="right"/>
      <protection/>
    </xf>
    <xf numFmtId="4" fontId="5" fillId="34" borderId="29" xfId="0" applyNumberFormat="1" applyFont="1" applyFill="1" applyBorder="1" applyAlignment="1" applyProtection="1">
      <alignment/>
      <protection locked="0"/>
    </xf>
    <xf numFmtId="4" fontId="5" fillId="34" borderId="20" xfId="0" applyNumberFormat="1" applyFont="1" applyFill="1" applyBorder="1" applyAlignment="1" applyProtection="1">
      <alignment/>
      <protection locked="0"/>
    </xf>
    <xf numFmtId="4" fontId="5" fillId="34" borderId="46" xfId="0" applyNumberFormat="1" applyFont="1" applyFill="1" applyBorder="1" applyAlignment="1" applyProtection="1">
      <alignment/>
      <protection locked="0"/>
    </xf>
    <xf numFmtId="4" fontId="5" fillId="0" borderId="20" xfId="0" applyNumberFormat="1" applyFont="1" applyFill="1" applyBorder="1" applyAlignment="1" applyProtection="1">
      <alignment horizontal="right"/>
      <protection/>
    </xf>
    <xf numFmtId="4" fontId="5" fillId="0" borderId="29" xfId="0" applyNumberFormat="1" applyFont="1" applyFill="1" applyBorder="1" applyAlignment="1" applyProtection="1">
      <alignment horizontal="right"/>
      <protection/>
    </xf>
    <xf numFmtId="4" fontId="5" fillId="0" borderId="46" xfId="0" applyNumberFormat="1" applyFont="1" applyFill="1" applyBorder="1" applyAlignment="1" applyProtection="1">
      <alignment horizontal="right"/>
      <protection/>
    </xf>
    <xf numFmtId="4" fontId="5" fillId="0" borderId="61" xfId="0" applyNumberFormat="1" applyFont="1" applyFill="1" applyBorder="1" applyAlignment="1" applyProtection="1">
      <alignment horizontal="right"/>
      <protection/>
    </xf>
    <xf numFmtId="4" fontId="5" fillId="0" borderId="62" xfId="0" applyNumberFormat="1" applyFont="1" applyFill="1" applyBorder="1" applyAlignment="1" applyProtection="1">
      <alignment horizontal="right"/>
      <protection/>
    </xf>
    <xf numFmtId="4" fontId="5" fillId="0" borderId="36" xfId="0" applyNumberFormat="1" applyFont="1" applyFill="1" applyBorder="1" applyAlignment="1" applyProtection="1">
      <alignment horizontal="right"/>
      <protection/>
    </xf>
    <xf numFmtId="4" fontId="5" fillId="34" borderId="32" xfId="0" applyNumberFormat="1" applyFont="1" applyFill="1" applyBorder="1" applyAlignment="1" applyProtection="1">
      <alignment horizontal="right"/>
      <protection locked="0"/>
    </xf>
    <xf numFmtId="4" fontId="5" fillId="34" borderId="28" xfId="0" applyNumberFormat="1" applyFont="1" applyFill="1" applyBorder="1" applyAlignment="1" applyProtection="1">
      <alignment/>
      <protection locked="0"/>
    </xf>
    <xf numFmtId="2" fontId="5" fillId="34" borderId="28" xfId="0" applyNumberFormat="1" applyFont="1" applyFill="1" applyBorder="1" applyAlignment="1" applyProtection="1">
      <alignment/>
      <protection locked="0"/>
    </xf>
    <xf numFmtId="2" fontId="5" fillId="34" borderId="32" xfId="0" applyNumberFormat="1" applyFont="1" applyFill="1" applyBorder="1" applyAlignment="1" applyProtection="1">
      <alignment vertical="center"/>
      <protection locked="0"/>
    </xf>
    <xf numFmtId="2" fontId="5" fillId="0" borderId="62" xfId="0" applyNumberFormat="1" applyFont="1" applyFill="1" applyBorder="1" applyAlignment="1" applyProtection="1">
      <alignment horizontal="right"/>
      <protection/>
    </xf>
    <xf numFmtId="2" fontId="5" fillId="0" borderId="36" xfId="0" applyNumberFormat="1" applyFont="1" applyFill="1" applyBorder="1" applyAlignment="1" applyProtection="1">
      <alignment horizontal="right"/>
      <protection/>
    </xf>
    <xf numFmtId="2" fontId="5" fillId="0" borderId="20" xfId="0" applyNumberFormat="1" applyFont="1" applyFill="1" applyBorder="1" applyAlignment="1" applyProtection="1">
      <alignment horizontal="right"/>
      <protection/>
    </xf>
    <xf numFmtId="2" fontId="5" fillId="0" borderId="17" xfId="0" applyNumberFormat="1" applyFont="1" applyFill="1" applyBorder="1" applyAlignment="1" applyProtection="1">
      <alignment horizontal="right"/>
      <protection/>
    </xf>
    <xf numFmtId="2" fontId="4" fillId="0" borderId="13" xfId="0" applyNumberFormat="1" applyFont="1" applyFill="1" applyBorder="1" applyAlignment="1" applyProtection="1">
      <alignment horizontal="right"/>
      <protection/>
    </xf>
    <xf numFmtId="2" fontId="4" fillId="33" borderId="17" xfId="0" applyNumberFormat="1" applyFont="1" applyFill="1" applyBorder="1" applyAlignment="1" applyProtection="1">
      <alignment horizontal="right"/>
      <protection/>
    </xf>
    <xf numFmtId="0" fontId="0" fillId="0" borderId="31" xfId="0" applyBorder="1" applyAlignment="1" applyProtection="1">
      <alignment/>
      <protection/>
    </xf>
    <xf numFmtId="166" fontId="13" fillId="33" borderId="0" xfId="0" applyNumberFormat="1" applyFont="1" applyFill="1" applyBorder="1" applyAlignment="1" applyProtection="1">
      <alignment/>
      <protection/>
    </xf>
    <xf numFmtId="4" fontId="5" fillId="34" borderId="32" xfId="0" applyNumberFormat="1" applyFont="1" applyFill="1" applyBorder="1" applyAlignment="1" applyProtection="1">
      <alignment/>
      <protection locked="0"/>
    </xf>
    <xf numFmtId="0" fontId="4" fillId="0" borderId="21" xfId="0" applyFont="1" applyBorder="1" applyAlignment="1" applyProtection="1">
      <alignment horizontal="center"/>
      <protection/>
    </xf>
    <xf numFmtId="3" fontId="5" fillId="0" borderId="31" xfId="0" applyNumberFormat="1" applyFont="1" applyFill="1" applyBorder="1" applyAlignment="1" applyProtection="1">
      <alignment horizontal="right"/>
      <protection/>
    </xf>
    <xf numFmtId="2" fontId="5" fillId="0" borderId="52" xfId="0" applyNumberFormat="1" applyFont="1" applyFill="1" applyBorder="1" applyAlignment="1" applyProtection="1">
      <alignment horizontal="right"/>
      <protection/>
    </xf>
    <xf numFmtId="0" fontId="4" fillId="33" borderId="14" xfId="0" applyFont="1" applyFill="1" applyBorder="1" applyAlignment="1" applyProtection="1">
      <alignment horizontal="left"/>
      <protection/>
    </xf>
    <xf numFmtId="0" fontId="4" fillId="33" borderId="16" xfId="0" applyFont="1" applyFill="1" applyBorder="1" applyAlignment="1" applyProtection="1">
      <alignment horizontal="left"/>
      <protection/>
    </xf>
    <xf numFmtId="0" fontId="5" fillId="33" borderId="14" xfId="0" applyFont="1" applyFill="1" applyBorder="1" applyAlignment="1" applyProtection="1">
      <alignment horizontal="center"/>
      <protection/>
    </xf>
    <xf numFmtId="0" fontId="0" fillId="0" borderId="31" xfId="0" applyBorder="1" applyAlignment="1" applyProtection="1">
      <alignment/>
      <protection/>
    </xf>
    <xf numFmtId="0" fontId="0" fillId="0" borderId="28" xfId="0" applyBorder="1" applyAlignment="1" applyProtection="1">
      <alignment/>
      <protection/>
    </xf>
    <xf numFmtId="0" fontId="0" fillId="0" borderId="58" xfId="0" applyBorder="1" applyAlignment="1" applyProtection="1">
      <alignment/>
      <protection/>
    </xf>
    <xf numFmtId="3" fontId="5" fillId="34" borderId="32" xfId="0" applyNumberFormat="1" applyFont="1" applyFill="1" applyBorder="1" applyAlignment="1" applyProtection="1">
      <alignment horizontal="right"/>
      <protection locked="0"/>
    </xf>
    <xf numFmtId="3" fontId="5" fillId="34" borderId="23" xfId="0" applyNumberFormat="1" applyFont="1" applyFill="1" applyBorder="1" applyAlignment="1" applyProtection="1">
      <alignment horizontal="right"/>
      <protection locked="0"/>
    </xf>
    <xf numFmtId="3" fontId="5" fillId="0" borderId="32" xfId="0" applyNumberFormat="1" applyFont="1" applyFill="1" applyBorder="1" applyAlignment="1" applyProtection="1">
      <alignment horizontal="right"/>
      <protection locked="0"/>
    </xf>
    <xf numFmtId="3" fontId="5" fillId="0" borderId="23" xfId="0" applyNumberFormat="1" applyFont="1" applyFill="1" applyBorder="1" applyAlignment="1" applyProtection="1">
      <alignment horizontal="right"/>
      <protection locked="0"/>
    </xf>
    <xf numFmtId="0" fontId="0" fillId="0" borderId="34" xfId="0" applyFill="1" applyBorder="1" applyAlignment="1">
      <alignment/>
    </xf>
    <xf numFmtId="0" fontId="0" fillId="0" borderId="28" xfId="0" applyFill="1" applyBorder="1" applyAlignment="1">
      <alignment/>
    </xf>
    <xf numFmtId="165" fontId="5" fillId="0" borderId="60" xfId="60" applyNumberFormat="1" applyFont="1" applyFill="1" applyBorder="1" applyAlignment="1" applyProtection="1">
      <alignment/>
      <protection/>
    </xf>
    <xf numFmtId="165" fontId="5" fillId="0" borderId="52" xfId="0" applyNumberFormat="1" applyFont="1" applyFill="1" applyBorder="1" applyAlignment="1" applyProtection="1">
      <alignment/>
      <protection/>
    </xf>
    <xf numFmtId="165" fontId="5" fillId="34" borderId="60" xfId="60" applyNumberFormat="1" applyFont="1" applyFill="1" applyBorder="1" applyAlignment="1" applyProtection="1">
      <alignment/>
      <protection/>
    </xf>
    <xf numFmtId="165" fontId="5" fillId="34" borderId="52" xfId="0" applyNumberFormat="1" applyFont="1" applyFill="1" applyBorder="1" applyAlignment="1" applyProtection="1">
      <alignment/>
      <protection/>
    </xf>
    <xf numFmtId="168" fontId="13" fillId="33" borderId="27" xfId="0" applyNumberFormat="1" applyFont="1" applyFill="1" applyBorder="1" applyAlignment="1" applyProtection="1">
      <alignment/>
      <protection/>
    </xf>
    <xf numFmtId="167" fontId="0" fillId="34" borderId="32" xfId="0" applyNumberFormat="1" applyFill="1" applyBorder="1" applyAlignment="1" applyProtection="1">
      <alignment horizontal="right"/>
      <protection locked="0"/>
    </xf>
    <xf numFmtId="3" fontId="0" fillId="34" borderId="32" xfId="0" applyNumberFormat="1" applyFill="1" applyBorder="1" applyAlignment="1" applyProtection="1">
      <alignment horizontal="right"/>
      <protection locked="0"/>
    </xf>
    <xf numFmtId="0" fontId="0" fillId="0" borderId="56" xfId="0" applyFill="1" applyBorder="1" applyAlignment="1">
      <alignment/>
    </xf>
    <xf numFmtId="166" fontId="14" fillId="33" borderId="0" xfId="0" applyNumberFormat="1" applyFont="1" applyFill="1" applyBorder="1" applyAlignment="1" applyProtection="1">
      <alignment/>
      <protection/>
    </xf>
    <xf numFmtId="166" fontId="13" fillId="33" borderId="63" xfId="0" applyNumberFormat="1" applyFont="1" applyFill="1" applyBorder="1" applyAlignment="1" applyProtection="1">
      <alignment/>
      <protection/>
    </xf>
    <xf numFmtId="9" fontId="5" fillId="34" borderId="60" xfId="60" applyFont="1" applyFill="1" applyBorder="1" applyAlignment="1" applyProtection="1">
      <alignment/>
      <protection/>
    </xf>
    <xf numFmtId="9" fontId="5" fillId="34" borderId="52" xfId="0" applyNumberFormat="1" applyFont="1" applyFill="1" applyBorder="1" applyAlignment="1" applyProtection="1">
      <alignment/>
      <protection/>
    </xf>
    <xf numFmtId="0" fontId="4" fillId="0" borderId="21" xfId="0" applyFont="1" applyFill="1" applyBorder="1" applyAlignment="1" applyProtection="1">
      <alignment horizontal="center"/>
      <protection/>
    </xf>
    <xf numFmtId="4" fontId="0" fillId="0" borderId="32" xfId="0" applyNumberFormat="1" applyFill="1" applyBorder="1" applyAlignment="1" applyProtection="1">
      <alignment horizontal="right"/>
      <protection/>
    </xf>
    <xf numFmtId="4" fontId="0" fillId="33" borderId="32" xfId="0" applyNumberFormat="1" applyFill="1" applyBorder="1" applyAlignment="1" applyProtection="1">
      <alignment horizontal="right"/>
      <protection/>
    </xf>
    <xf numFmtId="4" fontId="0" fillId="33" borderId="47" xfId="0" applyNumberFormat="1" applyFill="1" applyBorder="1" applyAlignment="1" applyProtection="1">
      <alignment horizontal="right"/>
      <protection/>
    </xf>
    <xf numFmtId="0" fontId="4" fillId="0" borderId="17" xfId="0" applyFont="1" applyBorder="1" applyAlignment="1">
      <alignment horizontal="center"/>
    </xf>
    <xf numFmtId="4" fontId="5" fillId="0" borderId="64" xfId="0" applyNumberFormat="1" applyFont="1" applyFill="1" applyBorder="1" applyAlignment="1">
      <alignment horizontal="right"/>
    </xf>
    <xf numFmtId="4" fontId="5" fillId="33" borderId="64" xfId="0" applyNumberFormat="1" applyFont="1" applyFill="1" applyBorder="1" applyAlignment="1">
      <alignment horizontal="right"/>
    </xf>
    <xf numFmtId="4" fontId="5" fillId="0" borderId="65" xfId="0" applyNumberFormat="1" applyFont="1" applyFill="1" applyBorder="1" applyAlignment="1">
      <alignment horizontal="right"/>
    </xf>
    <xf numFmtId="4" fontId="5" fillId="33" borderId="65" xfId="0" applyNumberFormat="1" applyFont="1" applyFill="1" applyBorder="1" applyAlignment="1">
      <alignment horizontal="right"/>
    </xf>
    <xf numFmtId="4" fontId="5" fillId="0" borderId="66" xfId="0" applyNumberFormat="1" applyFont="1" applyFill="1" applyBorder="1" applyAlignment="1">
      <alignment horizontal="right"/>
    </xf>
    <xf numFmtId="4" fontId="5" fillId="33" borderId="66" xfId="0" applyNumberFormat="1" applyFont="1" applyFill="1" applyBorder="1" applyAlignment="1">
      <alignment horizontal="right"/>
    </xf>
    <xf numFmtId="4" fontId="5" fillId="0" borderId="63" xfId="0" applyNumberFormat="1" applyFont="1" applyFill="1" applyBorder="1" applyAlignment="1">
      <alignment horizontal="right"/>
    </xf>
    <xf numFmtId="4" fontId="5" fillId="33" borderId="63" xfId="0" applyNumberFormat="1" applyFont="1" applyFill="1" applyBorder="1" applyAlignment="1">
      <alignment horizontal="right"/>
    </xf>
    <xf numFmtId="4" fontId="4" fillId="33" borderId="16" xfId="0" applyNumberFormat="1" applyFont="1" applyFill="1" applyBorder="1" applyAlignment="1">
      <alignment/>
    </xf>
    <xf numFmtId="168" fontId="14" fillId="33" borderId="0" xfId="0" applyNumberFormat="1" applyFont="1" applyFill="1" applyBorder="1" applyAlignment="1">
      <alignment/>
    </xf>
    <xf numFmtId="168" fontId="13" fillId="33" borderId="0" xfId="0" applyNumberFormat="1" applyFont="1" applyFill="1" applyBorder="1" applyAlignment="1">
      <alignment/>
    </xf>
    <xf numFmtId="4" fontId="0" fillId="0" borderId="67" xfId="0" applyNumberFormat="1" applyFont="1" applyFill="1" applyBorder="1" applyAlignment="1" applyProtection="1">
      <alignment/>
      <protection locked="0"/>
    </xf>
    <xf numFmtId="4" fontId="0" fillId="0" borderId="67" xfId="0" applyNumberFormat="1" applyBorder="1" applyAlignment="1" applyProtection="1">
      <alignment/>
      <protection locked="0"/>
    </xf>
    <xf numFmtId="4" fontId="0" fillId="0" borderId="65" xfId="0" applyNumberFormat="1" applyFont="1" applyFill="1" applyBorder="1" applyAlignment="1" applyProtection="1">
      <alignment/>
      <protection locked="0"/>
    </xf>
    <xf numFmtId="4" fontId="0" fillId="0" borderId="65" xfId="0" applyNumberFormat="1" applyBorder="1" applyAlignment="1" applyProtection="1">
      <alignment/>
      <protection locked="0"/>
    </xf>
    <xf numFmtId="4" fontId="8" fillId="0" borderId="68" xfId="0" applyNumberFormat="1" applyFont="1" applyFill="1" applyBorder="1" applyAlignment="1" applyProtection="1">
      <alignment/>
      <protection locked="0"/>
    </xf>
    <xf numFmtId="4" fontId="8" fillId="0" borderId="68" xfId="0" applyNumberFormat="1" applyFont="1" applyBorder="1" applyAlignment="1" applyProtection="1">
      <alignment/>
      <protection locked="0"/>
    </xf>
    <xf numFmtId="4" fontId="5" fillId="0" borderId="17" xfId="0" applyNumberFormat="1" applyFont="1" applyFill="1" applyBorder="1" applyAlignment="1">
      <alignment/>
    </xf>
    <xf numFmtId="4" fontId="5" fillId="0" borderId="62" xfId="0" applyNumberFormat="1" applyFont="1" applyFill="1" applyBorder="1" applyAlignment="1">
      <alignment/>
    </xf>
    <xf numFmtId="4" fontId="5" fillId="0" borderId="29" xfId="0" applyNumberFormat="1" applyFont="1" applyBorder="1" applyAlignment="1">
      <alignment/>
    </xf>
    <xf numFmtId="4" fontId="5" fillId="0" borderId="20" xfId="0" applyNumberFormat="1" applyFont="1" applyBorder="1" applyAlignment="1">
      <alignment/>
    </xf>
    <xf numFmtId="4" fontId="5" fillId="0" borderId="17" xfId="0" applyNumberFormat="1" applyFont="1" applyFill="1" applyBorder="1" applyAlignment="1" applyProtection="1">
      <alignment horizontal="right"/>
      <protection locked="0"/>
    </xf>
    <xf numFmtId="4" fontId="5" fillId="0" borderId="62" xfId="0" applyNumberFormat="1" applyFont="1" applyFill="1" applyBorder="1" applyAlignment="1" applyProtection="1">
      <alignment horizontal="right"/>
      <protection locked="0"/>
    </xf>
    <xf numFmtId="4" fontId="5" fillId="0" borderId="17" xfId="0" applyNumberFormat="1" applyFont="1" applyFill="1" applyBorder="1" applyAlignment="1" applyProtection="1">
      <alignment horizontal="right"/>
      <protection/>
    </xf>
    <xf numFmtId="4" fontId="5" fillId="0" borderId="46" xfId="0" applyNumberFormat="1" applyFont="1" applyFill="1" applyBorder="1" applyAlignment="1" applyProtection="1">
      <alignment horizontal="right"/>
      <protection locked="0"/>
    </xf>
    <xf numFmtId="4" fontId="4" fillId="0" borderId="46" xfId="0" applyNumberFormat="1" applyFont="1" applyFill="1" applyBorder="1" applyAlignment="1" applyProtection="1">
      <alignment horizontal="right"/>
      <protection/>
    </xf>
    <xf numFmtId="4" fontId="4" fillId="0" borderId="17" xfId="0" applyNumberFormat="1" applyFont="1" applyBorder="1" applyAlignment="1">
      <alignment horizontal="center"/>
    </xf>
    <xf numFmtId="2" fontId="5" fillId="0" borderId="31" xfId="0" applyNumberFormat="1" applyFont="1" applyBorder="1" applyAlignment="1">
      <alignment/>
    </xf>
    <xf numFmtId="2" fontId="5" fillId="0" borderId="0" xfId="0" applyNumberFormat="1" applyFont="1" applyBorder="1" applyAlignment="1">
      <alignment/>
    </xf>
    <xf numFmtId="2" fontId="5" fillId="0" borderId="0" xfId="0" applyNumberFormat="1" applyFont="1" applyFill="1" applyBorder="1" applyAlignment="1" applyProtection="1">
      <alignment horizontal="right"/>
      <protection locked="0"/>
    </xf>
    <xf numFmtId="2" fontId="5" fillId="0" borderId="50" xfId="0" applyNumberFormat="1" applyFont="1" applyFill="1" applyBorder="1" applyAlignment="1" applyProtection="1">
      <alignment horizontal="right"/>
      <protection locked="0"/>
    </xf>
    <xf numFmtId="2" fontId="5" fillId="0" borderId="19" xfId="0" applyNumberFormat="1" applyFont="1" applyFill="1" applyBorder="1" applyAlignment="1" applyProtection="1">
      <alignment horizontal="left"/>
      <protection locked="0"/>
    </xf>
    <xf numFmtId="2" fontId="5" fillId="0" borderId="20" xfId="0" applyNumberFormat="1" applyFont="1" applyFill="1" applyBorder="1" applyAlignment="1" applyProtection="1">
      <alignment horizontal="right"/>
      <protection locked="0"/>
    </xf>
    <xf numFmtId="2" fontId="5" fillId="0" borderId="29" xfId="0" applyNumberFormat="1" applyFont="1" applyFill="1" applyBorder="1" applyAlignment="1">
      <alignment/>
    </xf>
    <xf numFmtId="2" fontId="5" fillId="0" borderId="69" xfId="0" applyNumberFormat="1" applyFont="1" applyFill="1" applyBorder="1" applyAlignment="1">
      <alignment/>
    </xf>
    <xf numFmtId="2" fontId="4" fillId="0" borderId="13" xfId="0" applyNumberFormat="1" applyFont="1" applyFill="1" applyBorder="1" applyAlignment="1" applyProtection="1">
      <alignment/>
      <protection/>
    </xf>
    <xf numFmtId="2" fontId="4" fillId="0" borderId="46" xfId="0" applyNumberFormat="1" applyFont="1" applyFill="1" applyBorder="1" applyAlignment="1" applyProtection="1">
      <alignment/>
      <protection/>
    </xf>
    <xf numFmtId="4" fontId="0" fillId="0" borderId="37" xfId="0" applyNumberFormat="1" applyBorder="1" applyAlignment="1">
      <alignment horizontal="center"/>
    </xf>
    <xf numFmtId="4" fontId="0" fillId="0" borderId="41" xfId="0" applyNumberFormat="1" applyBorder="1" applyAlignment="1">
      <alignment horizontal="center"/>
    </xf>
    <xf numFmtId="4" fontId="8" fillId="0" borderId="37" xfId="0" applyNumberFormat="1" applyFont="1" applyBorder="1" applyAlignment="1">
      <alignment horizontal="center"/>
    </xf>
    <xf numFmtId="4" fontId="8" fillId="0" borderId="41" xfId="0" applyNumberFormat="1" applyFont="1" applyBorder="1" applyAlignment="1">
      <alignment horizontal="center"/>
    </xf>
    <xf numFmtId="166" fontId="15" fillId="0" borderId="70" xfId="0" applyNumberFormat="1" applyFont="1" applyBorder="1" applyAlignment="1">
      <alignment horizontal="center"/>
    </xf>
    <xf numFmtId="166" fontId="15" fillId="0" borderId="71" xfId="0" applyNumberFormat="1" applyFont="1" applyBorder="1" applyAlignment="1">
      <alignment horizontal="center"/>
    </xf>
    <xf numFmtId="166" fontId="0" fillId="0" borderId="72" xfId="0" applyNumberFormat="1" applyBorder="1" applyAlignment="1">
      <alignment horizontal="center"/>
    </xf>
    <xf numFmtId="166" fontId="0" fillId="0" borderId="73" xfId="0" applyNumberFormat="1" applyBorder="1" applyAlignment="1">
      <alignment horizontal="center"/>
    </xf>
    <xf numFmtId="4" fontId="0" fillId="0" borderId="74" xfId="0" applyNumberFormat="1" applyBorder="1" applyAlignment="1">
      <alignment horizontal="center"/>
    </xf>
    <xf numFmtId="4" fontId="0" fillId="0" borderId="75" xfId="0" applyNumberFormat="1" applyBorder="1" applyAlignment="1">
      <alignment horizontal="center"/>
    </xf>
    <xf numFmtId="4" fontId="0" fillId="0" borderId="52" xfId="0" applyNumberFormat="1" applyBorder="1" applyAlignment="1">
      <alignment horizontal="center"/>
    </xf>
    <xf numFmtId="4" fontId="0" fillId="0" borderId="76" xfId="0" applyNumberFormat="1" applyBorder="1" applyAlignment="1">
      <alignment horizontal="center"/>
    </xf>
    <xf numFmtId="0" fontId="21" fillId="0" borderId="27" xfId="57" applyFont="1" applyFill="1" applyBorder="1" applyAlignment="1" applyProtection="1">
      <alignment horizontal="right"/>
      <protection/>
    </xf>
    <xf numFmtId="0" fontId="21" fillId="0" borderId="27" xfId="57" applyFont="1" applyFill="1" applyBorder="1" applyAlignment="1" applyProtection="1">
      <alignment horizontal="center"/>
      <protection locked="0"/>
    </xf>
    <xf numFmtId="0" fontId="21" fillId="0" borderId="27" xfId="57" applyFont="1" applyFill="1" applyBorder="1" applyAlignment="1" applyProtection="1">
      <alignment/>
      <protection/>
    </xf>
    <xf numFmtId="0" fontId="22" fillId="0" borderId="0" xfId="57" applyFont="1" applyProtection="1">
      <alignment/>
      <protection/>
    </xf>
    <xf numFmtId="0" fontId="23" fillId="0" borderId="27" xfId="57" applyFont="1" applyFill="1" applyBorder="1" applyAlignment="1" applyProtection="1">
      <alignment/>
      <protection/>
    </xf>
    <xf numFmtId="0" fontId="13" fillId="33" borderId="77" xfId="0" applyFont="1" applyFill="1" applyBorder="1" applyAlignment="1" applyProtection="1">
      <alignment horizontal="left"/>
      <protection locked="0"/>
    </xf>
    <xf numFmtId="166" fontId="15" fillId="0" borderId="78" xfId="0" applyNumberFormat="1" applyFont="1" applyBorder="1" applyAlignment="1">
      <alignment horizontal="center"/>
    </xf>
    <xf numFmtId="166" fontId="15" fillId="0" borderId="79" xfId="0" applyNumberFormat="1" applyFont="1" applyBorder="1" applyAlignment="1">
      <alignment horizontal="center"/>
    </xf>
    <xf numFmtId="0" fontId="13" fillId="33" borderId="33" xfId="0" applyFont="1" applyFill="1" applyBorder="1" applyAlignment="1" applyProtection="1">
      <alignment horizontal="left"/>
      <protection locked="0"/>
    </xf>
    <xf numFmtId="0" fontId="13" fillId="33" borderId="50" xfId="0" applyFont="1" applyFill="1" applyBorder="1" applyAlignment="1" applyProtection="1">
      <alignment horizontal="left"/>
      <protection locked="0"/>
    </xf>
    <xf numFmtId="168" fontId="15" fillId="0" borderId="80" xfId="0" applyNumberFormat="1" applyFont="1" applyFill="1" applyBorder="1" applyAlignment="1" applyProtection="1">
      <alignment/>
      <protection locked="0"/>
    </xf>
    <xf numFmtId="0" fontId="24" fillId="33" borderId="27" xfId="0" applyFont="1" applyFill="1" applyBorder="1" applyAlignment="1" applyProtection="1">
      <alignment/>
      <protection/>
    </xf>
    <xf numFmtId="0" fontId="25" fillId="33" borderId="27" xfId="0" applyFont="1" applyFill="1" applyBorder="1" applyAlignment="1" applyProtection="1">
      <alignment/>
      <protection/>
    </xf>
    <xf numFmtId="0" fontId="26" fillId="33" borderId="27" xfId="0" applyFont="1" applyFill="1" applyBorder="1" applyAlignment="1" applyProtection="1">
      <alignment/>
      <protection/>
    </xf>
    <xf numFmtId="1" fontId="15" fillId="0" borderId="74" xfId="0" applyNumberFormat="1" applyFont="1" applyBorder="1" applyAlignment="1">
      <alignment horizontal="center"/>
    </xf>
    <xf numFmtId="1" fontId="15" fillId="0" borderId="75" xfId="0" applyNumberFormat="1" applyFont="1" applyBorder="1" applyAlignment="1">
      <alignment horizontal="center"/>
    </xf>
    <xf numFmtId="0" fontId="0" fillId="34" borderId="59" xfId="0" applyFill="1" applyBorder="1" applyAlignment="1">
      <alignment/>
    </xf>
    <xf numFmtId="0" fontId="0" fillId="34" borderId="32" xfId="0" applyFill="1" applyBorder="1" applyAlignment="1">
      <alignment/>
    </xf>
    <xf numFmtId="0" fontId="0" fillId="34" borderId="32" xfId="0" applyFill="1" applyBorder="1" applyAlignment="1" applyProtection="1">
      <alignment/>
      <protection/>
    </xf>
    <xf numFmtId="164" fontId="0" fillId="34" borderId="32" xfId="0" applyNumberFormat="1" applyFill="1" applyBorder="1" applyAlignment="1">
      <alignment/>
    </xf>
    <xf numFmtId="4" fontId="5" fillId="0" borderId="21" xfId="0" applyNumberFormat="1" applyFont="1" applyBorder="1" applyAlignment="1" applyProtection="1">
      <alignment/>
      <protection/>
    </xf>
    <xf numFmtId="0" fontId="4" fillId="33" borderId="10" xfId="0" applyFont="1" applyFill="1" applyBorder="1" applyAlignment="1" applyProtection="1">
      <alignment/>
      <protection/>
    </xf>
    <xf numFmtId="3" fontId="4" fillId="33" borderId="12" xfId="0" applyNumberFormat="1" applyFont="1" applyFill="1" applyBorder="1" applyAlignment="1" applyProtection="1">
      <alignment/>
      <protection/>
    </xf>
    <xf numFmtId="166" fontId="13" fillId="33" borderId="12" xfId="0" applyNumberFormat="1" applyFont="1" applyFill="1" applyBorder="1" applyAlignment="1" applyProtection="1">
      <alignment/>
      <protection/>
    </xf>
    <xf numFmtId="4" fontId="4" fillId="33" borderId="63" xfId="0" applyNumberFormat="1" applyFont="1" applyFill="1" applyBorder="1" applyAlignment="1" applyProtection="1">
      <alignment horizontal="right"/>
      <protection/>
    </xf>
    <xf numFmtId="4" fontId="4" fillId="0" borderId="21" xfId="0" applyNumberFormat="1" applyFont="1" applyBorder="1" applyAlignment="1" applyProtection="1">
      <alignment/>
      <protection/>
    </xf>
    <xf numFmtId="4" fontId="4" fillId="33" borderId="23" xfId="0" applyNumberFormat="1" applyFont="1" applyFill="1" applyBorder="1" applyAlignment="1" applyProtection="1">
      <alignment horizontal="right"/>
      <protection/>
    </xf>
    <xf numFmtId="4" fontId="4" fillId="33" borderId="21" xfId="0" applyNumberFormat="1" applyFont="1" applyFill="1" applyBorder="1" applyAlignment="1" applyProtection="1">
      <alignment/>
      <protection/>
    </xf>
    <xf numFmtId="9" fontId="5" fillId="34" borderId="43" xfId="60" applyFont="1" applyFill="1" applyBorder="1" applyAlignment="1" applyProtection="1">
      <alignment/>
      <protection locked="0"/>
    </xf>
    <xf numFmtId="4" fontId="5" fillId="34" borderId="49" xfId="0" applyNumberFormat="1" applyFont="1" applyFill="1" applyBorder="1" applyAlignment="1" applyProtection="1">
      <alignment horizontal="right"/>
      <protection locked="0"/>
    </xf>
    <xf numFmtId="4" fontId="5" fillId="34" borderId="32" xfId="0" applyNumberFormat="1" applyFont="1" applyFill="1" applyBorder="1" applyAlignment="1" applyProtection="1">
      <alignment horizontal="right"/>
      <protection/>
    </xf>
    <xf numFmtId="3" fontId="5" fillId="35" borderId="47" xfId="0" applyNumberFormat="1" applyFont="1" applyFill="1" applyBorder="1" applyAlignment="1" applyProtection="1">
      <alignment horizontal="right"/>
      <protection locked="0"/>
    </xf>
    <xf numFmtId="166" fontId="13" fillId="33" borderId="21" xfId="0" applyNumberFormat="1" applyFont="1" applyFill="1" applyBorder="1" applyAlignment="1" applyProtection="1">
      <alignment/>
      <protection/>
    </xf>
    <xf numFmtId="4" fontId="5" fillId="0" borderId="49" xfId="0" applyNumberFormat="1" applyFont="1" applyFill="1" applyBorder="1" applyAlignment="1" applyProtection="1">
      <alignment horizontal="right"/>
      <protection locked="0"/>
    </xf>
    <xf numFmtId="4" fontId="5" fillId="0" borderId="32" xfId="0" applyNumberFormat="1" applyFont="1" applyFill="1" applyBorder="1" applyAlignment="1" applyProtection="1">
      <alignment horizontal="right"/>
      <protection/>
    </xf>
    <xf numFmtId="4" fontId="5" fillId="0" borderId="23" xfId="0" applyNumberFormat="1" applyFont="1" applyFill="1" applyBorder="1" applyAlignment="1" applyProtection="1">
      <alignment horizontal="right"/>
      <protection/>
    </xf>
    <xf numFmtId="2" fontId="13" fillId="33" borderId="21" xfId="0" applyNumberFormat="1" applyFont="1" applyFill="1" applyBorder="1" applyAlignment="1" applyProtection="1">
      <alignment/>
      <protection/>
    </xf>
    <xf numFmtId="4" fontId="5" fillId="34" borderId="24" xfId="0" applyNumberFormat="1" applyFont="1" applyFill="1" applyBorder="1" applyAlignment="1" applyProtection="1">
      <alignment horizontal="right"/>
      <protection/>
    </xf>
    <xf numFmtId="168" fontId="13" fillId="33" borderId="23" xfId="0" applyNumberFormat="1" applyFont="1" applyFill="1" applyBorder="1" applyAlignment="1" applyProtection="1">
      <alignment/>
      <protection/>
    </xf>
    <xf numFmtId="4" fontId="5" fillId="0" borderId="24" xfId="0" applyNumberFormat="1" applyFont="1" applyFill="1" applyBorder="1" applyAlignment="1" applyProtection="1">
      <alignment horizontal="right"/>
      <protection/>
    </xf>
    <xf numFmtId="168" fontId="13" fillId="33" borderId="12" xfId="0" applyNumberFormat="1" applyFont="1" applyFill="1" applyBorder="1" applyAlignment="1" applyProtection="1">
      <alignment/>
      <protection/>
    </xf>
    <xf numFmtId="4" fontId="4" fillId="33" borderId="24" xfId="0" applyNumberFormat="1" applyFont="1" applyFill="1" applyBorder="1" applyAlignment="1" applyProtection="1">
      <alignment/>
      <protection/>
    </xf>
    <xf numFmtId="166" fontId="13" fillId="33" borderId="22" xfId="0" applyNumberFormat="1" applyFont="1" applyFill="1" applyBorder="1" applyAlignment="1" applyProtection="1">
      <alignment/>
      <protection/>
    </xf>
    <xf numFmtId="4" fontId="5" fillId="0" borderId="22" xfId="0" applyNumberFormat="1" applyFont="1" applyBorder="1" applyAlignment="1" applyProtection="1">
      <alignment/>
      <protection/>
    </xf>
    <xf numFmtId="168" fontId="13" fillId="33" borderId="21" xfId="0" applyNumberFormat="1" applyFont="1" applyFill="1" applyBorder="1" applyAlignment="1" applyProtection="1">
      <alignment/>
      <protection/>
    </xf>
    <xf numFmtId="4" fontId="5" fillId="33" borderId="49" xfId="0" applyNumberFormat="1" applyFont="1" applyFill="1" applyBorder="1" applyAlignment="1" applyProtection="1">
      <alignment horizontal="right"/>
      <protection locked="0"/>
    </xf>
    <xf numFmtId="4" fontId="5" fillId="0" borderId="24" xfId="0" applyNumberFormat="1" applyFont="1" applyBorder="1" applyAlignment="1" applyProtection="1">
      <alignment/>
      <protection/>
    </xf>
    <xf numFmtId="2" fontId="0" fillId="0" borderId="59" xfId="0" applyNumberFormat="1" applyFill="1" applyBorder="1" applyAlignment="1">
      <alignment/>
    </xf>
    <xf numFmtId="2" fontId="0" fillId="0" borderId="32" xfId="0" applyNumberFormat="1" applyFill="1" applyBorder="1" applyAlignment="1">
      <alignment/>
    </xf>
    <xf numFmtId="2" fontId="0" fillId="0" borderId="32" xfId="0" applyNumberFormat="1" applyFill="1" applyBorder="1" applyAlignment="1" applyProtection="1">
      <alignment/>
      <protection/>
    </xf>
    <xf numFmtId="2" fontId="0" fillId="0" borderId="32" xfId="0" applyNumberFormat="1" applyFill="1" applyBorder="1" applyAlignment="1" applyProtection="1">
      <alignment horizontal="right"/>
      <protection locked="0"/>
    </xf>
    <xf numFmtId="2" fontId="5" fillId="0" borderId="32" xfId="0" applyNumberFormat="1" applyFont="1" applyFill="1" applyBorder="1" applyAlignment="1" applyProtection="1">
      <alignment horizontal="right"/>
      <protection locked="0"/>
    </xf>
    <xf numFmtId="0" fontId="0" fillId="0" borderId="28" xfId="0" applyFont="1" applyFill="1" applyBorder="1" applyAlignment="1">
      <alignment/>
    </xf>
    <xf numFmtId="4" fontId="4" fillId="0" borderId="81" xfId="0" applyNumberFormat="1" applyFont="1" applyBorder="1" applyAlignment="1">
      <alignment/>
    </xf>
    <xf numFmtId="4" fontId="4" fillId="33" borderId="67" xfId="0" applyNumberFormat="1" applyFont="1" applyFill="1" applyBorder="1" applyAlignment="1">
      <alignment/>
    </xf>
    <xf numFmtId="168" fontId="13" fillId="33" borderId="63" xfId="0" applyNumberFormat="1" applyFont="1" applyFill="1" applyBorder="1" applyAlignment="1">
      <alignment/>
    </xf>
    <xf numFmtId="0" fontId="4" fillId="0" borderId="31" xfId="0" applyFont="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28" xfId="0" applyFont="1" applyFill="1" applyBorder="1" applyAlignment="1" applyProtection="1">
      <alignment horizontal="center"/>
      <protection/>
    </xf>
    <xf numFmtId="0" fontId="4" fillId="0" borderId="46"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12" xfId="0" applyFont="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27" xfId="0" applyFont="1" applyBorder="1" applyAlignment="1" applyProtection="1">
      <alignment horizontal="center"/>
      <protection/>
    </xf>
    <xf numFmtId="0" fontId="4" fillId="33" borderId="12" xfId="0" applyFont="1" applyFill="1" applyBorder="1" applyAlignment="1" applyProtection="1">
      <alignment horizontal="center"/>
      <protection/>
    </xf>
    <xf numFmtId="0" fontId="5" fillId="0" borderId="28" xfId="0" applyFont="1" applyFill="1" applyBorder="1" applyAlignment="1" applyProtection="1">
      <alignment horizontal="left"/>
      <protection/>
    </xf>
    <xf numFmtId="0" fontId="5" fillId="0" borderId="31" xfId="0" applyFont="1" applyFill="1" applyBorder="1" applyAlignment="1" applyProtection="1">
      <alignment horizontal="left"/>
      <protection/>
    </xf>
    <xf numFmtId="0" fontId="5" fillId="0" borderId="30" xfId="0" applyFont="1" applyFill="1" applyBorder="1" applyAlignment="1" applyProtection="1">
      <alignment horizontal="left"/>
      <protection/>
    </xf>
    <xf numFmtId="0" fontId="4" fillId="0" borderId="58" xfId="0" applyFont="1" applyBorder="1" applyAlignment="1" applyProtection="1">
      <alignment horizontal="center"/>
      <protection/>
    </xf>
    <xf numFmtId="0" fontId="12" fillId="34" borderId="28" xfId="0" applyFont="1" applyFill="1" applyBorder="1" applyAlignment="1" applyProtection="1">
      <alignment horizontal="center"/>
      <protection locked="0"/>
    </xf>
    <xf numFmtId="0" fontId="12" fillId="34" borderId="31" xfId="0" applyFont="1" applyFill="1" applyBorder="1" applyAlignment="1" applyProtection="1">
      <alignment horizontal="center"/>
      <protection locked="0"/>
    </xf>
    <xf numFmtId="0" fontId="4" fillId="0" borderId="21" xfId="0" applyFont="1" applyBorder="1" applyAlignment="1" applyProtection="1">
      <alignment horizontal="left"/>
      <protection/>
    </xf>
    <xf numFmtId="0" fontId="4" fillId="0" borderId="10" xfId="0" applyFont="1" applyBorder="1" applyAlignment="1" applyProtection="1">
      <alignment horizontal="left"/>
      <protection/>
    </xf>
    <xf numFmtId="0" fontId="5" fillId="0" borderId="21" xfId="0" applyFont="1" applyBorder="1" applyAlignment="1" applyProtection="1">
      <alignment horizontal="left"/>
      <protection/>
    </xf>
    <xf numFmtId="0" fontId="5" fillId="0" borderId="10" xfId="0" applyFont="1" applyBorder="1" applyAlignment="1" applyProtection="1">
      <alignment horizontal="left"/>
      <protection/>
    </xf>
    <xf numFmtId="0" fontId="4" fillId="0" borderId="13"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0"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34" xfId="0" applyFont="1" applyFill="1" applyBorder="1" applyAlignment="1" applyProtection="1">
      <alignment horizontal="left"/>
      <protection/>
    </xf>
    <xf numFmtId="0" fontId="0" fillId="0" borderId="44" xfId="0" applyFont="1" applyFill="1" applyBorder="1" applyAlignment="1" applyProtection="1">
      <alignment horizontal="left"/>
      <protection/>
    </xf>
    <xf numFmtId="0" fontId="0" fillId="0" borderId="35" xfId="0" applyFont="1" applyFill="1" applyBorder="1" applyAlignment="1" applyProtection="1">
      <alignment horizontal="left"/>
      <protection/>
    </xf>
    <xf numFmtId="0" fontId="21" fillId="0" borderId="27" xfId="57" applyFont="1" applyFill="1" applyBorder="1" applyAlignment="1" applyProtection="1">
      <alignment horizontal="center"/>
      <protection/>
    </xf>
    <xf numFmtId="0" fontId="4" fillId="0" borderId="12" xfId="0" applyFont="1" applyBorder="1" applyAlignment="1" applyProtection="1">
      <alignment horizontal="left"/>
      <protection/>
    </xf>
    <xf numFmtId="0" fontId="13" fillId="33" borderId="25" xfId="0" applyFont="1" applyFill="1" applyBorder="1" applyAlignment="1" applyProtection="1">
      <alignment horizontal="left"/>
      <protection/>
    </xf>
    <xf numFmtId="0" fontId="13" fillId="33" borderId="27" xfId="0" applyFont="1" applyFill="1" applyBorder="1" applyAlignment="1" applyProtection="1">
      <alignment horizontal="left"/>
      <protection/>
    </xf>
    <xf numFmtId="0" fontId="11" fillId="33" borderId="10" xfId="0" applyFont="1" applyFill="1" applyBorder="1" applyAlignment="1" applyProtection="1">
      <alignment horizontal="left"/>
      <protection/>
    </xf>
    <xf numFmtId="0" fontId="11" fillId="33" borderId="12" xfId="0" applyFont="1" applyFill="1" applyBorder="1" applyAlignment="1" applyProtection="1">
      <alignment horizontal="left"/>
      <protection/>
    </xf>
    <xf numFmtId="0" fontId="12" fillId="34" borderId="33" xfId="0" applyFont="1" applyFill="1" applyBorder="1" applyAlignment="1" applyProtection="1">
      <alignment horizontal="left"/>
      <protection locked="0"/>
    </xf>
    <xf numFmtId="0" fontId="12" fillId="34" borderId="50" xfId="0" applyFont="1" applyFill="1" applyBorder="1" applyAlignment="1" applyProtection="1">
      <alignment horizontal="left"/>
      <protection locked="0"/>
    </xf>
    <xf numFmtId="0" fontId="12" fillId="34" borderId="48" xfId="0" applyFont="1" applyFill="1" applyBorder="1" applyAlignment="1" applyProtection="1">
      <alignment horizontal="left"/>
      <protection locked="0"/>
    </xf>
    <xf numFmtId="0" fontId="4" fillId="0" borderId="30"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82" xfId="0" applyFont="1" applyFill="1" applyBorder="1" applyAlignment="1" applyProtection="1">
      <alignment horizontal="center"/>
      <protection/>
    </xf>
    <xf numFmtId="0" fontId="4" fillId="0" borderId="32" xfId="0" applyFont="1" applyBorder="1" applyAlignment="1" applyProtection="1">
      <alignment horizontal="center"/>
      <protection/>
    </xf>
    <xf numFmtId="0" fontId="4" fillId="0" borderId="28" xfId="0" applyFont="1" applyBorder="1" applyAlignment="1" applyProtection="1">
      <alignment horizontal="center"/>
      <protection/>
    </xf>
    <xf numFmtId="0" fontId="4" fillId="33" borderId="32" xfId="0" applyFont="1" applyFill="1" applyBorder="1" applyAlignment="1" applyProtection="1">
      <alignment horizontal="center"/>
      <protection/>
    </xf>
    <xf numFmtId="0" fontId="4" fillId="33" borderId="28"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4" fillId="0" borderId="23"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83" xfId="0" applyFont="1" applyFill="1" applyBorder="1" applyAlignment="1" applyProtection="1">
      <alignment horizontal="center"/>
      <protection/>
    </xf>
    <xf numFmtId="0" fontId="13" fillId="33" borderId="18" xfId="0" applyFont="1" applyFill="1" applyBorder="1" applyAlignment="1" applyProtection="1">
      <alignment horizontal="left"/>
      <protection/>
    </xf>
    <xf numFmtId="0" fontId="13" fillId="33" borderId="0" xfId="0" applyFont="1" applyFill="1" applyBorder="1" applyAlignment="1" applyProtection="1">
      <alignment horizontal="left"/>
      <protection/>
    </xf>
    <xf numFmtId="0" fontId="12" fillId="34" borderId="32" xfId="0" applyFont="1" applyFill="1" applyBorder="1" applyAlignment="1" applyProtection="1">
      <alignment horizontal="left"/>
      <protection locked="0"/>
    </xf>
    <xf numFmtId="0" fontId="12" fillId="34" borderId="28" xfId="0" applyFont="1" applyFill="1" applyBorder="1" applyAlignment="1" applyProtection="1">
      <alignment horizontal="left"/>
      <protection locked="0"/>
    </xf>
    <xf numFmtId="0" fontId="13" fillId="33" borderId="10" xfId="0" applyFont="1" applyFill="1" applyBorder="1" applyAlignment="1" applyProtection="1">
      <alignment horizontal="left"/>
      <protection/>
    </xf>
    <xf numFmtId="0" fontId="13" fillId="33" borderId="12"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5" fillId="0" borderId="32" xfId="0" applyFont="1" applyFill="1" applyBorder="1" applyAlignment="1" applyProtection="1">
      <alignment horizontal="left"/>
      <protection/>
    </xf>
    <xf numFmtId="0" fontId="12" fillId="34" borderId="33" xfId="0" applyFont="1" applyFill="1" applyBorder="1" applyAlignment="1" applyProtection="1">
      <alignment/>
      <protection locked="0"/>
    </xf>
    <xf numFmtId="0" fontId="12" fillId="34" borderId="50" xfId="0" applyFont="1" applyFill="1" applyBorder="1" applyAlignment="1" applyProtection="1">
      <alignment/>
      <protection locked="0"/>
    </xf>
    <xf numFmtId="0" fontId="12" fillId="34" borderId="48" xfId="0" applyFont="1" applyFill="1" applyBorder="1" applyAlignment="1" applyProtection="1">
      <alignment/>
      <protection locked="0"/>
    </xf>
    <xf numFmtId="0" fontId="11" fillId="33" borderId="21" xfId="0" applyFont="1" applyFill="1" applyBorder="1" applyAlignment="1" applyProtection="1">
      <alignment horizontal="left"/>
      <protection/>
    </xf>
    <xf numFmtId="0" fontId="4" fillId="33" borderId="10" xfId="0" applyFont="1" applyFill="1" applyBorder="1" applyAlignment="1" applyProtection="1">
      <alignment horizontal="left"/>
      <protection/>
    </xf>
    <xf numFmtId="0" fontId="4" fillId="33" borderId="12" xfId="0" applyFont="1" applyFill="1" applyBorder="1" applyAlignment="1" applyProtection="1">
      <alignment horizontal="left"/>
      <protection/>
    </xf>
    <xf numFmtId="0" fontId="0" fillId="34" borderId="28" xfId="0" applyFill="1" applyBorder="1" applyAlignment="1" applyProtection="1">
      <alignment horizontal="left"/>
      <protection locked="0"/>
    </xf>
    <xf numFmtId="0" fontId="0" fillId="34" borderId="31" xfId="0" applyFill="1" applyBorder="1" applyAlignment="1" applyProtection="1">
      <alignment horizontal="left"/>
      <protection locked="0"/>
    </xf>
    <xf numFmtId="0" fontId="4" fillId="33" borderId="14" xfId="0" applyFont="1" applyFill="1" applyBorder="1" applyAlignment="1" applyProtection="1">
      <alignment horizontal="left"/>
      <protection/>
    </xf>
    <xf numFmtId="0" fontId="4" fillId="33" borderId="16" xfId="0" applyFont="1" applyFill="1" applyBorder="1" applyAlignment="1" applyProtection="1">
      <alignment horizontal="left"/>
      <protection/>
    </xf>
    <xf numFmtId="0" fontId="5" fillId="33" borderId="14" xfId="0" applyFont="1" applyFill="1" applyBorder="1" applyAlignment="1" applyProtection="1">
      <alignment horizontal="center"/>
      <protection/>
    </xf>
    <xf numFmtId="0" fontId="5" fillId="33" borderId="16" xfId="0" applyFont="1" applyFill="1" applyBorder="1" applyAlignment="1" applyProtection="1">
      <alignment horizontal="center"/>
      <protection/>
    </xf>
    <xf numFmtId="0" fontId="4" fillId="0" borderId="59" xfId="0" applyFont="1" applyBorder="1" applyAlignment="1" applyProtection="1">
      <alignment horizontal="center"/>
      <protection/>
    </xf>
    <xf numFmtId="0" fontId="4" fillId="0" borderId="56" xfId="0" applyFont="1" applyBorder="1" applyAlignment="1" applyProtection="1">
      <alignment horizontal="center"/>
      <protection/>
    </xf>
    <xf numFmtId="0" fontId="5" fillId="0" borderId="24" xfId="0" applyFont="1" applyBorder="1" applyAlignment="1" applyProtection="1">
      <alignment horizontal="left"/>
      <protection/>
    </xf>
    <xf numFmtId="0" fontId="5" fillId="0" borderId="14" xfId="0" applyFont="1" applyBorder="1" applyAlignment="1" applyProtection="1">
      <alignment horizontal="left"/>
      <protection/>
    </xf>
    <xf numFmtId="0" fontId="5" fillId="0" borderId="17"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14" xfId="0" applyFont="1" applyBorder="1" applyAlignment="1" applyProtection="1">
      <alignment horizontal="center"/>
      <protection/>
    </xf>
    <xf numFmtId="0" fontId="4" fillId="33" borderId="13"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168" fontId="15" fillId="33" borderId="33" xfId="0" applyNumberFormat="1" applyFont="1" applyFill="1" applyBorder="1" applyAlignment="1" applyProtection="1">
      <alignment horizontal="center"/>
      <protection locked="0"/>
    </xf>
    <xf numFmtId="168" fontId="15" fillId="33" borderId="50" xfId="0" applyNumberFormat="1" applyFont="1" applyFill="1" applyBorder="1" applyAlignment="1" applyProtection="1">
      <alignment horizontal="center"/>
      <protection locked="0"/>
    </xf>
    <xf numFmtId="0" fontId="8" fillId="0" borderId="18"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4" fontId="8" fillId="33" borderId="18" xfId="0" applyNumberFormat="1" applyFont="1" applyFill="1" applyBorder="1" applyAlignment="1" applyProtection="1">
      <alignment horizontal="center"/>
      <protection locked="0"/>
    </xf>
    <xf numFmtId="4" fontId="8" fillId="33" borderId="0" xfId="0" applyNumberFormat="1" applyFont="1" applyFill="1" applyBorder="1" applyAlignment="1" applyProtection="1">
      <alignment horizontal="center"/>
      <protection locked="0"/>
    </xf>
    <xf numFmtId="0" fontId="0" fillId="0" borderId="14" xfId="0" applyFont="1" applyFill="1" applyBorder="1" applyAlignment="1" applyProtection="1">
      <alignment horizontal="left"/>
      <protection locked="0"/>
    </xf>
    <xf numFmtId="0" fontId="0" fillId="0" borderId="16" xfId="0" applyFont="1" applyFill="1" applyBorder="1" applyAlignment="1" applyProtection="1">
      <alignment horizontal="left"/>
      <protection locked="0"/>
    </xf>
    <xf numFmtId="4" fontId="0" fillId="33" borderId="14" xfId="0" applyNumberFormat="1" applyFont="1" applyFill="1" applyBorder="1" applyAlignment="1" applyProtection="1">
      <alignment horizontal="center"/>
      <protection locked="0"/>
    </xf>
    <xf numFmtId="4" fontId="0" fillId="33" borderId="16" xfId="0" applyNumberFormat="1" applyFont="1" applyFill="1" applyBorder="1" applyAlignment="1" applyProtection="1">
      <alignment horizontal="center"/>
      <protection locked="0"/>
    </xf>
    <xf numFmtId="0" fontId="0" fillId="0" borderId="28"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4" fontId="0" fillId="33" borderId="28" xfId="0" applyNumberFormat="1" applyFont="1" applyFill="1" applyBorder="1" applyAlignment="1" applyProtection="1">
      <alignment horizontal="center"/>
      <protection locked="0"/>
    </xf>
    <xf numFmtId="4" fontId="0" fillId="33" borderId="31" xfId="0" applyNumberFormat="1" applyFont="1" applyFill="1" applyBorder="1" applyAlignment="1" applyProtection="1">
      <alignment horizontal="center"/>
      <protection locked="0"/>
    </xf>
    <xf numFmtId="1" fontId="24" fillId="33" borderId="27" xfId="0" applyNumberFormat="1" applyFont="1" applyFill="1" applyBorder="1" applyAlignment="1" applyProtection="1">
      <alignment horizontal="right"/>
      <protection/>
    </xf>
    <xf numFmtId="4" fontId="4" fillId="0" borderId="32" xfId="0" applyNumberFormat="1" applyFont="1" applyBorder="1" applyAlignment="1">
      <alignment horizontal="center"/>
    </xf>
    <xf numFmtId="4" fontId="4" fillId="0" borderId="28" xfId="0" applyNumberFormat="1" applyFont="1" applyBorder="1" applyAlignment="1">
      <alignment horizontal="center"/>
    </xf>
    <xf numFmtId="0" fontId="12" fillId="33" borderId="49" xfId="0" applyFont="1" applyFill="1" applyBorder="1" applyAlignment="1">
      <alignment horizontal="left"/>
    </xf>
    <xf numFmtId="0" fontId="12" fillId="33" borderId="34" xfId="0" applyFont="1" applyFill="1" applyBorder="1" applyAlignment="1">
      <alignment horizontal="left"/>
    </xf>
    <xf numFmtId="0" fontId="12" fillId="33" borderId="32" xfId="0" applyFont="1" applyFill="1" applyBorder="1" applyAlignment="1">
      <alignment horizontal="left"/>
    </xf>
    <xf numFmtId="0" fontId="12" fillId="33" borderId="28" xfId="0" applyFont="1" applyFill="1" applyBorder="1" applyAlignment="1">
      <alignment horizontal="left"/>
    </xf>
    <xf numFmtId="4" fontId="4" fillId="0" borderId="49" xfId="0" applyNumberFormat="1" applyFont="1" applyBorder="1" applyAlignment="1">
      <alignment horizontal="center"/>
    </xf>
    <xf numFmtId="4" fontId="4" fillId="0" borderId="34" xfId="0" applyNumberFormat="1" applyFont="1" applyBorder="1" applyAlignment="1">
      <alignment horizontal="center"/>
    </xf>
    <xf numFmtId="0" fontId="13" fillId="33" borderId="18" xfId="0" applyFont="1" applyFill="1" applyBorder="1" applyAlignment="1">
      <alignment horizontal="left"/>
    </xf>
    <xf numFmtId="0" fontId="13" fillId="33" borderId="0" xfId="0" applyFont="1" applyFill="1" applyBorder="1" applyAlignment="1">
      <alignment horizontal="left"/>
    </xf>
    <xf numFmtId="4" fontId="4" fillId="0" borderId="23" xfId="0" applyNumberFormat="1" applyFont="1" applyBorder="1" applyAlignment="1">
      <alignment horizontal="center"/>
    </xf>
    <xf numFmtId="4" fontId="4" fillId="0" borderId="25" xfId="0" applyNumberFormat="1" applyFont="1" applyBorder="1" applyAlignment="1">
      <alignment horizontal="center"/>
    </xf>
    <xf numFmtId="4" fontId="4" fillId="33" borderId="32" xfId="0" applyNumberFormat="1" applyFont="1" applyFill="1" applyBorder="1" applyAlignment="1">
      <alignment horizontal="center"/>
    </xf>
    <xf numFmtId="4" fontId="4" fillId="33" borderId="28" xfId="0" applyNumberFormat="1" applyFont="1" applyFill="1" applyBorder="1" applyAlignment="1">
      <alignment horizontal="center"/>
    </xf>
    <xf numFmtId="4" fontId="4" fillId="0" borderId="21" xfId="0" applyNumberFormat="1" applyFont="1" applyBorder="1" applyAlignment="1">
      <alignment horizontal="center"/>
    </xf>
    <xf numFmtId="4" fontId="4" fillId="0" borderId="10" xfId="0" applyNumberFormat="1" applyFont="1" applyBorder="1" applyAlignment="1">
      <alignment horizontal="center"/>
    </xf>
    <xf numFmtId="0" fontId="11" fillId="33" borderId="21" xfId="0" applyFont="1" applyFill="1" applyBorder="1" applyAlignment="1">
      <alignment horizontal="left"/>
    </xf>
    <xf numFmtId="0" fontId="11" fillId="33" borderId="10" xfId="0" applyFont="1" applyFill="1" applyBorder="1" applyAlignment="1">
      <alignment horizontal="left"/>
    </xf>
    <xf numFmtId="0" fontId="12" fillId="33" borderId="23" xfId="0" applyFont="1" applyFill="1" applyBorder="1" applyAlignment="1">
      <alignment horizontal="left"/>
    </xf>
    <xf numFmtId="0" fontId="12" fillId="33" borderId="25" xfId="0" applyFont="1" applyFill="1" applyBorder="1" applyAlignment="1">
      <alignment horizontal="left"/>
    </xf>
    <xf numFmtId="4" fontId="4" fillId="33" borderId="21" xfId="0" applyNumberFormat="1" applyFont="1" applyFill="1" applyBorder="1" applyAlignment="1">
      <alignment horizontal="center"/>
    </xf>
    <xf numFmtId="4" fontId="4" fillId="33" borderId="10" xfId="0" applyNumberFormat="1" applyFont="1" applyFill="1" applyBorder="1" applyAlignment="1">
      <alignment horizontal="center"/>
    </xf>
    <xf numFmtId="4" fontId="4" fillId="0" borderId="59" xfId="0" applyNumberFormat="1" applyFont="1" applyBorder="1" applyAlignment="1">
      <alignment horizontal="center"/>
    </xf>
    <xf numFmtId="4" fontId="4" fillId="0" borderId="56" xfId="0" applyNumberFormat="1" applyFont="1" applyBorder="1" applyAlignment="1">
      <alignment horizontal="center"/>
    </xf>
    <xf numFmtId="0" fontId="12" fillId="33" borderId="59" xfId="0" applyFont="1" applyFill="1" applyBorder="1" applyAlignment="1">
      <alignment horizontal="left"/>
    </xf>
    <xf numFmtId="0" fontId="12" fillId="33" borderId="56" xfId="0" applyFont="1" applyFill="1" applyBorder="1" applyAlignment="1">
      <alignment horizontal="left"/>
    </xf>
    <xf numFmtId="0" fontId="4" fillId="0" borderId="24"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left"/>
    </xf>
    <xf numFmtId="0" fontId="4" fillId="0" borderId="14" xfId="0" applyFont="1" applyBorder="1" applyAlignment="1">
      <alignment horizontal="left"/>
    </xf>
    <xf numFmtId="0" fontId="8" fillId="0" borderId="84" xfId="0" applyFont="1" applyBorder="1" applyAlignment="1">
      <alignment horizontal="center"/>
    </xf>
    <xf numFmtId="0" fontId="8" fillId="0" borderId="85" xfId="0" applyFont="1" applyBorder="1" applyAlignment="1">
      <alignment horizontal="center"/>
    </xf>
    <xf numFmtId="0" fontId="8" fillId="0" borderId="8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952500</xdr:colOff>
      <xdr:row>59</xdr:row>
      <xdr:rowOff>123825</xdr:rowOff>
    </xdr:to>
    <xdr:sp>
      <xdr:nvSpPr>
        <xdr:cNvPr id="1" name="Text Box 1"/>
        <xdr:cNvSpPr txBox="1">
          <a:spLocks noChangeArrowheads="1"/>
        </xdr:cNvSpPr>
      </xdr:nvSpPr>
      <xdr:spPr>
        <a:xfrm>
          <a:off x="0" y="0"/>
          <a:ext cx="5829300" cy="9677400"/>
        </a:xfrm>
        <a:prstGeom prst="rect">
          <a:avLst/>
        </a:prstGeom>
        <a:solidFill>
          <a:srgbClr val="FFFFFF"/>
        </a:solidFill>
        <a:ln w="9525" cmpd="sng">
          <a:solidFill>
            <a:srgbClr val="CCCCFF"/>
          </a:solidFill>
          <a:headEnd type="none"/>
          <a:tailEnd type="none"/>
        </a:ln>
      </xdr:spPr>
      <xdr:txBody>
        <a:bodyPr vertOverflow="clip" wrap="square" lIns="36576" tIns="27432" rIns="0" bIns="0"/>
        <a:p>
          <a:pPr algn="l">
            <a:defRPr/>
          </a:pPr>
          <a:r>
            <a:rPr lang="en-US" cap="none" sz="1400" b="1" i="0" u="none" baseline="0">
              <a:solidFill>
                <a:srgbClr val="800000"/>
              </a:solidFill>
              <a:latin typeface="Calibri"/>
              <a:ea typeface="Calibri"/>
              <a:cs typeface="Calibri"/>
            </a:rPr>
            <a:t>KASUTAMISE ÕPETUS</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Tabeltöötluspaketi Excel rakendus </a:t>
          </a:r>
          <a:r>
            <a:rPr lang="en-US" cap="none" sz="1100" b="1" i="0" u="none" baseline="0">
              <a:solidFill>
                <a:srgbClr val="000000"/>
              </a:solidFill>
              <a:latin typeface="Calibri"/>
              <a:ea typeface="Calibri"/>
              <a:cs typeface="Calibri"/>
            </a:rPr>
            <a:t>KARTUL - KATTETULU ARVESTUS </a:t>
          </a:r>
          <a:r>
            <a:rPr lang="en-US" cap="none" sz="1100" b="0" i="0" u="none" baseline="0">
              <a:solidFill>
                <a:srgbClr val="000000"/>
              </a:solidFill>
              <a:latin typeface="Calibri"/>
              <a:ea typeface="Calibri"/>
              <a:cs typeface="Calibri"/>
            </a:rPr>
            <a:t>on mõeldud töövahendina põllumajandustootjatele ja konsulentidele.
</a:t>
          </a:r>
          <a:r>
            <a:rPr lang="en-US" cap="none" sz="1100" b="0" i="0" u="none" baseline="0">
              <a:solidFill>
                <a:srgbClr val="000000"/>
              </a:solidFill>
              <a:latin typeface="Calibri"/>
              <a:ea typeface="Calibri"/>
              <a:cs typeface="Calibri"/>
            </a:rPr>
            <a:t>Kattetulu arvestusmetoodika tundmine on abiks sissetulekute ja kulutuste planeerimisel ning aitab meeles pidada, milliste kulutustega peab kindlasti arvestama antud taimekasvatuskultuuri viljelemisel. 
</a:t>
          </a:r>
          <a:r>
            <a:rPr lang="en-US" cap="none" sz="1100" b="0" i="0" u="none" baseline="0">
              <a:solidFill>
                <a:srgbClr val="000000"/>
              </a:solidFill>
              <a:latin typeface="Calibri"/>
              <a:ea typeface="Calibri"/>
              <a:cs typeface="Calibri"/>
            </a:rPr>
            <a:t>Lisainformatsiooni kattetulu arvestamise metoodika kohta võib leida Jäneda Õppe- ja Nõuandekeskuses ja Maamajanduse Infokeskuses välja antud trükistes “Kattetulu arvestused taime- ja loomakasvatuses“ (1995-2008). 2009., 2010. ja 2011. aasta väljaanded on elektroonilised ja need leiate aadressilt </a:t>
          </a:r>
          <a:r>
            <a:rPr lang="en-US" cap="none" sz="1100" b="0" i="1" u="sng" baseline="0">
              <a:solidFill>
                <a:srgbClr val="0000FF"/>
              </a:solidFill>
              <a:latin typeface="Calibri"/>
              <a:ea typeface="Calibri"/>
              <a:cs typeface="Calibri"/>
            </a:rPr>
            <a:t>http://www.maainfo.ee/index.php?page=3512</a:t>
          </a:r>
          <a:r>
            <a:rPr lang="en-US" cap="none" sz="1100" b="0" i="1" u="sng" baseline="0">
              <a:solidFill>
                <a:srgbClr val="3366FF"/>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KARTUL - KATTETULU ARVESTUS</a:t>
          </a:r>
          <a:r>
            <a:rPr lang="en-US" cap="none" sz="1100" b="0" i="0" u="none" baseline="0">
              <a:solidFill>
                <a:srgbClr val="000000"/>
              </a:solidFill>
              <a:latin typeface="Calibri"/>
              <a:ea typeface="Calibri"/>
              <a:cs typeface="Calibri"/>
            </a:rPr>
            <a:t> on koostatud Exceli tööraamatuna, mistõttu on soovitav omada veidi algteadmisi Exeliga töötamisest.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Töölehed: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Tööleht </a:t>
          </a:r>
          <a:r>
            <a:rPr lang="en-US" cap="none" sz="1100" b="1" i="0" u="none" baseline="0">
              <a:solidFill>
                <a:srgbClr val="000000"/>
              </a:solidFill>
              <a:latin typeface="Calibri"/>
              <a:ea typeface="Calibri"/>
              <a:cs typeface="Calibri"/>
            </a:rPr>
            <a:t>“kartul”</a:t>
          </a:r>
          <a:r>
            <a:rPr lang="en-US" cap="none" sz="1100" b="0" i="0" u="none" baseline="0">
              <a:solidFill>
                <a:srgbClr val="000000"/>
              </a:solidFill>
              <a:latin typeface="Calibri"/>
              <a:ea typeface="Calibri"/>
              <a:cs typeface="Calibri"/>
            </a:rPr>
            <a:t> annab lühiülevaate antud kultuuri sissetulekute ja kulude planeerimisest.
</a:t>
          </a:r>
          <a:r>
            <a:rPr lang="en-US" cap="none" sz="1100" b="0" i="0" u="none" baseline="0">
              <a:solidFill>
                <a:srgbClr val="000000"/>
              </a:solidFill>
              <a:latin typeface="Calibri"/>
              <a:ea typeface="Calibri"/>
              <a:cs typeface="Calibri"/>
            </a:rPr>
            <a:t>2. Töölehed "</a:t>
          </a:r>
          <a:r>
            <a:rPr lang="en-US" cap="none" sz="1100" b="1" i="0" u="none" baseline="0">
              <a:solidFill>
                <a:srgbClr val="000000"/>
              </a:solidFill>
              <a:latin typeface="Calibri"/>
              <a:ea typeface="Calibri"/>
              <a:cs typeface="Calibri"/>
            </a:rPr>
            <a:t>20 t/ha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35 t/ha</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45 t/ha</a:t>
          </a:r>
          <a:r>
            <a:rPr lang="en-US" cap="none" sz="1100" b="0" i="0" u="none" baseline="0">
              <a:solidFill>
                <a:srgbClr val="000000"/>
              </a:solidFill>
              <a:latin typeface="Calibri"/>
              <a:ea typeface="Calibri"/>
              <a:cs typeface="Calibri"/>
            </a:rPr>
            <a:t>" on arvestuste tegemiseks kolmel erineval saagitasemel, lisatud on näidisarvestused 2011. aasta kohta.
</a:t>
          </a:r>
          <a:r>
            <a:rPr lang="en-US" cap="none" sz="1100" b="0" i="0" u="none" baseline="0">
              <a:solidFill>
                <a:srgbClr val="000000"/>
              </a:solidFill>
              <a:latin typeface="Calibri"/>
              <a:ea typeface="Calibri"/>
              <a:cs typeface="Calibri"/>
            </a:rPr>
            <a:t>3. Tööleht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võimaldab võrrelda sissetulekuid ja väljaminekuid kaera kasvatamise kolmel erineval saagitasemel.
</a:t>
          </a:r>
          <a:r>
            <a:rPr lang="en-US" cap="none" sz="1100" b="0" i="0" u="none" baseline="0">
              <a:solidFill>
                <a:srgbClr val="000000"/>
              </a:solidFill>
              <a:latin typeface="Calibri"/>
              <a:ea typeface="Calibri"/>
              <a:cs typeface="Calibri"/>
            </a:rPr>
            <a:t>4. Tööleht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lühikokkuvõte kolme erineva saagitaseme arvestustest.
</a:t>
          </a:r>
          <a:r>
            <a:rPr lang="en-US" cap="none" sz="1100" b="0" i="0" u="none" baseline="0">
              <a:solidFill>
                <a:srgbClr val="000000"/>
              </a:solidFill>
              <a:latin typeface="Calibri"/>
              <a:ea typeface="Calibri"/>
              <a:cs typeface="Calibri"/>
            </a:rPr>
            <a:t>5. Töölehed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täituvad automaatselt, kui eelnevalt on täidetud töölehed    </a:t>
          </a:r>
          <a:r>
            <a:rPr lang="en-US" cap="none" sz="1100" b="1" i="0" u="none" baseline="0">
              <a:solidFill>
                <a:srgbClr val="000000"/>
              </a:solidFill>
              <a:latin typeface="Calibri"/>
              <a:ea typeface="Calibri"/>
              <a:cs typeface="Calibri"/>
            </a:rPr>
            <a:t>"20 t/ha"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"35 t/ha"</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"45 t/ha"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Näidisarvestus on analoogne elektroonilisest väljaandest "Kattetulu arvestused taime- ja loomakasvatuses 2011", kusjuures need ei ole agronoomilised soovitused, vaid üks näide võimalikest lahendustest.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 järjekord: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Sinised ja kollased väljad on mõeldud täitmiseks, ülejäänud väljad on seotud valemitega ja kaitse all.
</a:t>
          </a:r>
          <a:r>
            <a:rPr lang="en-US" cap="none" sz="1100" b="0" i="0" u="none" baseline="0">
              <a:solidFill>
                <a:srgbClr val="000000"/>
              </a:solidFill>
              <a:latin typeface="Calibri"/>
              <a:ea typeface="Calibri"/>
              <a:cs typeface="Calibri"/>
            </a:rPr>
            <a:t>1. Märgi keskmine saagitase (t/ha).
</a:t>
          </a:r>
          <a:r>
            <a:rPr lang="en-US" cap="none" sz="1100" b="0" i="0" u="none" baseline="0">
              <a:solidFill>
                <a:srgbClr val="000000"/>
              </a:solidFill>
              <a:latin typeface="Calibri"/>
              <a:ea typeface="Calibri"/>
              <a:cs typeface="Calibri"/>
            </a:rPr>
            <a:t>2. Märgi, kui palju kogusaagist läheb toidu- või seemnekartulina müügiks (kaubalisuse %) ja kui palju kasutatakse ettevõtte siseselt või realiseeritakse söödakartuli hinnaga.
</a:t>
          </a:r>
          <a:r>
            <a:rPr lang="en-US" cap="none" sz="1100" b="0" i="0" u="none" baseline="0">
              <a:solidFill>
                <a:srgbClr val="000000"/>
              </a:solidFill>
              <a:latin typeface="Calibri"/>
              <a:ea typeface="Calibri"/>
              <a:cs typeface="Calibri"/>
            </a:rPr>
            <a:t>3. Märgi vastav realiseerimise hind (€/t), erinevatel saagitasemetel on soovitav samade toodangugruppide (toidu-, seemne, söödakartul) realiseerimisehind jätta samaks.
</a:t>
          </a:r>
          <a:r>
            <a:rPr lang="en-US" cap="none" sz="1100" b="0" i="0" u="none" baseline="0">
              <a:solidFill>
                <a:srgbClr val="000000"/>
              </a:solidFill>
              <a:latin typeface="Calibri"/>
              <a:ea typeface="Calibri"/>
              <a:cs typeface="Calibri"/>
            </a:rPr>
            <a:t>4. Märgi toetused, mida on võimalik ha kohta taotleda ja toetuse määr (€/ha).
</a:t>
          </a:r>
          <a:r>
            <a:rPr lang="en-US" cap="none" sz="1100" b="0" i="0" u="none" baseline="0">
              <a:solidFill>
                <a:srgbClr val="000000"/>
              </a:solidFill>
              <a:latin typeface="Calibri"/>
              <a:ea typeface="Calibri"/>
              <a:cs typeface="Calibri"/>
            </a:rPr>
            <a:t>5. Märgi seemne külvisenorm (kg/ha) ja hind (€/kg). 
</a:t>
          </a:r>
          <a:r>
            <a:rPr lang="en-US" cap="none" sz="1100" b="0" i="0" u="none" baseline="0">
              <a:solidFill>
                <a:srgbClr val="000000"/>
              </a:solidFill>
              <a:latin typeface="Calibri"/>
              <a:ea typeface="Calibri"/>
              <a:cs typeface="Calibri"/>
            </a:rPr>
            <a:t>6. Märgi kasutatava väetise nimetus.
</a:t>
          </a:r>
          <a:r>
            <a:rPr lang="en-US" cap="none" sz="1100" b="0" i="0" u="none" baseline="0">
              <a:solidFill>
                <a:srgbClr val="000000"/>
              </a:solidFill>
              <a:latin typeface="Calibri"/>
              <a:ea typeface="Calibri"/>
              <a:cs typeface="Calibri"/>
            </a:rPr>
            <a:t>7. Lihtväetise kasutamise puhul märgi kollastele väljadele antud väetise toimaine "N", "P" või "K", ainult siis arvestab "kalkulaator" lihtväetise toimaine hinna õigesti.
</a:t>
          </a:r>
          <a:r>
            <a:rPr lang="en-US" cap="none" sz="1100" b="0" i="0" u="none" baseline="0">
              <a:solidFill>
                <a:srgbClr val="000000"/>
              </a:solidFill>
              <a:latin typeface="Calibri"/>
              <a:ea typeface="Calibri"/>
              <a:cs typeface="Calibri"/>
            </a:rPr>
            <a:t>8. Märgi lihtväetise ühe tonni maksumus (€/t) ja põhitoitelemendi  sisaldus (%).
</a:t>
          </a:r>
          <a:r>
            <a:rPr lang="en-US" cap="none" sz="1100" b="0" i="0" u="none" baseline="0">
              <a:solidFill>
                <a:srgbClr val="000000"/>
              </a:solidFill>
              <a:latin typeface="Calibri"/>
              <a:ea typeface="Calibri"/>
              <a:cs typeface="Calibri"/>
            </a:rPr>
            <a:t>9. Märgi lihtväetise füüsiline kogus (kg/ha), mida antud saagitasemel kasutatakse.
</a:t>
          </a:r>
          <a:r>
            <a:rPr lang="en-US" cap="none" sz="1100" b="0" i="0" u="none" baseline="0">
              <a:solidFill>
                <a:srgbClr val="000000"/>
              </a:solidFill>
              <a:latin typeface="Calibri"/>
              <a:ea typeface="Calibri"/>
              <a:cs typeface="Calibri"/>
            </a:rPr>
            <a:t>10. Kui väetisena kasutatakse orgaanilist väetist, siis märkida nimetuse lahtrisse, mida kasutatakse, ühe tonni maksumus ja norm hektarile (t/ha).
</a:t>
          </a:r>
          <a:r>
            <a:rPr lang="en-US" cap="none" sz="1100" b="0" i="0" u="none" baseline="0">
              <a:solidFill>
                <a:srgbClr val="000000"/>
              </a:solidFill>
              <a:latin typeface="Calibri"/>
              <a:ea typeface="Calibri"/>
              <a:cs typeface="Calibri"/>
            </a:rPr>
            <a:t>11. Kompleksväetiste puhul märgi hind (€/t) ja põhitoitelementide  sisaldus (%) vastavasse lahtrisse.
</a:t>
          </a:r>
          <a:r>
            <a:rPr lang="en-US" cap="none" sz="1100" b="0" i="0" u="none" baseline="0">
              <a:solidFill>
                <a:srgbClr val="000000"/>
              </a:solidFill>
              <a:latin typeface="Calibri"/>
              <a:ea typeface="Calibri"/>
              <a:cs typeface="Calibri"/>
            </a:rPr>
            <a:t>12. Märgi taimekaitsevahendite nimetused vastavatesse kohtadesse (herbitsiid, fungitsiid, insektitsiid, retardant).
</a:t>
          </a:r>
          <a:r>
            <a:rPr lang="en-US" cap="none" sz="1100" b="0" i="0" u="none" baseline="0">
              <a:solidFill>
                <a:srgbClr val="000000"/>
              </a:solidFill>
              <a:latin typeface="Calibri"/>
              <a:ea typeface="Calibri"/>
              <a:cs typeface="Calibri"/>
            </a:rPr>
            <a:t>13. Märgi taimekaitsevahendite hind (€/l; kr/kg) ja norm hektari kohta.
</a:t>
          </a:r>
          <a:r>
            <a:rPr lang="en-US" cap="none" sz="1100" b="0" i="0" u="none" baseline="0">
              <a:solidFill>
                <a:srgbClr val="000000"/>
              </a:solidFill>
              <a:latin typeface="Calibri"/>
              <a:ea typeface="Calibri"/>
              <a:cs typeface="Calibri"/>
            </a:rPr>
            <a:t>14. Märgi taimekaitsevahendite kasutamise kordade arv ühe hektari kohta. Kuna taimekaitsevahendite kasutamine aastate ja põldude lõikes on erinev, siis võib kasutada murdarve.
</a:t>
          </a:r>
          <a:r>
            <a:rPr lang="en-US" cap="none" sz="1100" b="0" i="0" u="none" baseline="0">
              <a:solidFill>
                <a:srgbClr val="000000"/>
              </a:solidFill>
              <a:latin typeface="Calibri"/>
              <a:ea typeface="Calibri"/>
              <a:cs typeface="Calibri"/>
            </a:rPr>
            <a:t>15. Märgi masinatööde maksumus ühe hektari kohta.
</a:t>
          </a:r>
          <a:r>
            <a:rPr lang="en-US" cap="none" sz="1100" b="0" i="0" u="none" baseline="0">
              <a:solidFill>
                <a:srgbClr val="000000"/>
              </a:solidFill>
              <a:latin typeface="Calibri"/>
              <a:ea typeface="Calibri"/>
              <a:cs typeface="Calibri"/>
            </a:rPr>
            <a:t>Masinatööde kulusid võib arvutada EMVI-s koostatud algoritmide abil mis asuvad aadressil </a:t>
          </a:r>
          <a:r>
            <a:rPr lang="en-US" cap="none" sz="1100" b="0" i="1" u="sng" baseline="0">
              <a:solidFill>
                <a:srgbClr val="0000FF"/>
              </a:solidFill>
              <a:latin typeface="Calibri"/>
              <a:ea typeface="Calibri"/>
              <a:cs typeface="Calibri"/>
            </a:rPr>
            <a:t>http://www.eria.ee
</a:t>
          </a:r>
          <a:r>
            <a:rPr lang="en-US" cap="none" sz="1100" b="0" i="0" u="none" baseline="0">
              <a:solidFill>
                <a:srgbClr val="000000"/>
              </a:solidFill>
              <a:latin typeface="Calibri"/>
              <a:ea typeface="Calibri"/>
              <a:cs typeface="Calibri"/>
            </a:rPr>
            <a:t>16. Märgi hoiukulud, mis on seotud 1 ha -lt saadud toodangu säilitamisega. Võib võtta arvestuslikult teatud % ühelt hektarilt saadud kogutoodangu väärtusest. 
</a:t>
          </a:r>
          <a:r>
            <a:rPr lang="en-US" cap="none" sz="1100" b="0" i="0" u="none" baseline="0">
              <a:solidFill>
                <a:srgbClr val="000000"/>
              </a:solidFill>
              <a:latin typeface="Calibri"/>
              <a:ea typeface="Calibri"/>
              <a:cs typeface="Calibri"/>
            </a:rPr>
            <a:t>17. Märgi säilitustingimustest lähtuvalt säilituskadude %.
</a:t>
          </a:r>
          <a:r>
            <a:rPr lang="en-US" cap="none" sz="1100" b="0" i="0" u="none" baseline="0">
              <a:solidFill>
                <a:srgbClr val="000000"/>
              </a:solidFill>
              <a:latin typeface="Calibri"/>
              <a:ea typeface="Calibri"/>
              <a:cs typeface="Calibri"/>
            </a:rPr>
            <a:t>18. Märgi turustuskulude %, mis on seotud ainult müügikartuliga.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59</xdr:row>
      <xdr:rowOff>123825</xdr:rowOff>
    </xdr:from>
    <xdr:to>
      <xdr:col>8</xdr:col>
      <xdr:colOff>952500</xdr:colOff>
      <xdr:row>85</xdr:row>
      <xdr:rowOff>0</xdr:rowOff>
    </xdr:to>
    <xdr:sp>
      <xdr:nvSpPr>
        <xdr:cNvPr id="2" name="Text Box 2"/>
        <xdr:cNvSpPr txBox="1">
          <a:spLocks noChangeArrowheads="1"/>
        </xdr:cNvSpPr>
      </xdr:nvSpPr>
      <xdr:spPr>
        <a:xfrm>
          <a:off x="9525" y="9677400"/>
          <a:ext cx="5819775" cy="4086225"/>
        </a:xfrm>
        <a:prstGeom prst="rect">
          <a:avLst/>
        </a:prstGeom>
        <a:solidFill>
          <a:srgbClr val="FFFFFF"/>
        </a:solidFill>
        <a:ln w="9525" cmpd="sng">
          <a:solidFill>
            <a:srgbClr val="CCCCFF"/>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Töötamine: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NB!</a:t>
          </a:r>
          <a:r>
            <a:rPr lang="en-US" cap="none" sz="1100" b="0" i="0" u="none" baseline="0">
              <a:solidFill>
                <a:srgbClr val="000000"/>
              </a:solidFill>
              <a:latin typeface="Calibri"/>
              <a:ea typeface="Calibri"/>
              <a:cs typeface="Calibri"/>
            </a:rPr>
            <a:t> Informatsiooni sisestamine on võimalik ainult värviliselt märgitud väljadel, ülejäänud ala on kaitstud tabelites sisalduvate valemite rikkumise tõkestamiseks.
</a:t>
          </a:r>
          <a:r>
            <a:rPr lang="en-US" cap="none" sz="1100" b="0" i="0" u="none" baseline="0">
              <a:solidFill>
                <a:srgbClr val="000000"/>
              </a:solidFill>
              <a:latin typeface="Calibri"/>
              <a:ea typeface="Calibri"/>
              <a:cs typeface="Calibri"/>
            </a:rPr>
            <a:t>Töö käigus võib siiski ette tulla olukordi, kus oleks vaja valemit redigeerida või mittevajalikke ridu varjata, kaitstud pesasse midagi kirjutada jne. Kaitse eemaldamiseks valige korraldus </a:t>
          </a:r>
          <a:r>
            <a:rPr lang="en-US" cap="none" sz="1100" b="1" i="1" u="none" baseline="0">
              <a:solidFill>
                <a:srgbClr val="000000"/>
              </a:solidFill>
              <a:latin typeface="Calibri"/>
              <a:ea typeface="Calibri"/>
              <a:cs typeface="Calibri"/>
            </a:rPr>
            <a:t>Unprotect</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Sheet</a:t>
          </a:r>
          <a:r>
            <a:rPr lang="en-US" cap="none" sz="1100" b="0" i="0" u="none" baseline="0">
              <a:solidFill>
                <a:srgbClr val="000000"/>
              </a:solidFill>
              <a:latin typeface="Calibri"/>
              <a:ea typeface="Calibri"/>
              <a:cs typeface="Calibri"/>
            </a:rPr>
            <a:t>, tehke ettevaatlikult korrigeerimised ja valige korraldus </a:t>
          </a:r>
          <a:r>
            <a:rPr lang="en-US" cap="none" sz="1100" b="1" i="1" u="none" baseline="0">
              <a:solidFill>
                <a:srgbClr val="000000"/>
              </a:solidFill>
              <a:latin typeface="Calibri"/>
              <a:ea typeface="Calibri"/>
              <a:cs typeface="Calibri"/>
            </a:rPr>
            <a:t>Protect Sheet</a:t>
          </a:r>
          <a:r>
            <a:rPr lang="en-US" cap="none" sz="1100" b="0" i="0" u="none" baseline="0">
              <a:solidFill>
                <a:srgbClr val="000000"/>
              </a:solidFill>
              <a:latin typeface="Calibri"/>
              <a:ea typeface="Calibri"/>
              <a:cs typeface="Calibri"/>
            </a:rPr>
            <a:t>. Ekraanile ilmuvale küsimusele märksõna kohta on soovitav vastata </a:t>
          </a:r>
          <a:r>
            <a:rPr lang="en-US" cap="none" sz="1100" b="1" i="1" u="none" baseline="0">
              <a:solidFill>
                <a:srgbClr val="000000"/>
              </a:solidFill>
              <a:latin typeface="Calibri"/>
              <a:ea typeface="Calibri"/>
              <a:cs typeface="Calibri"/>
            </a:rPr>
            <a:t>OK</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Salvestamine: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Töö käigus salvestage regulaarselt tabelis tehtud muudatused. Kui tööfailile on uus nimi korraldusega </a:t>
          </a:r>
          <a:r>
            <a:rPr lang="en-US" cap="none" sz="1100" b="1" i="1" u="none" baseline="0">
              <a:solidFill>
                <a:srgbClr val="000000"/>
              </a:solidFill>
              <a:latin typeface="Calibri"/>
              <a:ea typeface="Calibri"/>
              <a:cs typeface="Calibri"/>
            </a:rPr>
            <a:t>Save As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juba antud, siis edaspidi on salvestamiseks kõige käepärasem kasutada nupureal asuvat nuppu </a:t>
          </a:r>
          <a:r>
            <a:rPr lang="en-US" cap="none" sz="1100" b="1" i="1" u="none" baseline="0">
              <a:solidFill>
                <a:srgbClr val="000000"/>
              </a:solidFill>
              <a:latin typeface="Calibri"/>
              <a:ea typeface="Calibri"/>
              <a:cs typeface="Calibri"/>
            </a:rPr>
            <a:t>Save.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Printimine: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tabeli printimist kontrollige prindi eelvaatamise abil, kas lehekülje välimus on rahuldav. Selleks valige korraldus </a:t>
          </a:r>
          <a:r>
            <a:rPr lang="en-US" cap="none" sz="1100" b="1" i="1" u="none" baseline="0">
              <a:solidFill>
                <a:srgbClr val="000000"/>
              </a:solidFill>
              <a:latin typeface="Calibri"/>
              <a:ea typeface="Calibri"/>
              <a:cs typeface="Calibri"/>
            </a:rPr>
            <a:t>Print Preview</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Kuva suurendamiseks võib kasutada nuppu </a:t>
          </a:r>
          <a:r>
            <a:rPr lang="en-US" cap="none" sz="1100" b="1" i="1" u="none" baseline="0">
              <a:solidFill>
                <a:srgbClr val="000000"/>
              </a:solidFill>
              <a:latin typeface="Calibri"/>
              <a:ea typeface="Calibri"/>
              <a:cs typeface="Calibri"/>
            </a:rPr>
            <a:t>Zoom</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Kui paigutus jätab soovida, võib kasutada nuppe </a:t>
          </a:r>
          <a:r>
            <a:rPr lang="en-US" cap="none" sz="1100" b="1" i="1" u="none" baseline="0">
              <a:solidFill>
                <a:srgbClr val="000000"/>
              </a:solidFill>
              <a:latin typeface="Calibri"/>
              <a:ea typeface="Calibri"/>
              <a:cs typeface="Calibri"/>
            </a:rPr>
            <a:t>Margins</a:t>
          </a:r>
          <a:r>
            <a:rPr lang="en-US" cap="none" sz="1100" b="0" i="1"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Setup</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Printimiseks klõpsake nupul </a:t>
          </a:r>
          <a:r>
            <a:rPr lang="en-US" cap="none" sz="1100" b="1"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akna sulgemiseks ilma printimata, </a:t>
          </a:r>
          <a:r>
            <a:rPr lang="en-US" cap="none" sz="1100" b="1" i="1" u="none" baseline="0">
              <a:solidFill>
                <a:srgbClr val="000000"/>
              </a:solidFill>
              <a:latin typeface="Calibri"/>
              <a:ea typeface="Calibri"/>
              <a:cs typeface="Calibri"/>
            </a:rPr>
            <a:t>Close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printimist on otstarbekas mittevajalikud väljad varjata. Selleks valige vastavad read või veerud ja andke menüüst </a:t>
          </a:r>
          <a:r>
            <a:rPr lang="en-US" cap="none" sz="1100" b="1" i="1" u="none" baseline="0">
              <a:solidFill>
                <a:srgbClr val="000000"/>
              </a:solidFill>
              <a:latin typeface="Calibri"/>
              <a:ea typeface="Calibri"/>
              <a:cs typeface="Calibri"/>
            </a:rPr>
            <a:t>Format</a:t>
          </a:r>
          <a:r>
            <a:rPr lang="en-US" cap="none" sz="1100" b="0" i="0" u="none" baseline="0">
              <a:solidFill>
                <a:srgbClr val="000000"/>
              </a:solidFill>
              <a:latin typeface="Calibri"/>
              <a:ea typeface="Calibri"/>
              <a:cs typeface="Calibri"/>
            </a:rPr>
            <a:t> valikule vastav </a:t>
          </a:r>
          <a:r>
            <a:rPr lang="en-US" cap="none" sz="1100" b="1" i="1" u="none" baseline="0">
              <a:solidFill>
                <a:srgbClr val="000000"/>
              </a:solidFill>
              <a:latin typeface="Calibri"/>
              <a:ea typeface="Calibri"/>
              <a:cs typeface="Calibri"/>
            </a:rPr>
            <a:t>Column</a:t>
          </a:r>
          <a:r>
            <a:rPr lang="en-US" cap="none" sz="1100" b="0" i="0"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Row</a:t>
          </a:r>
          <a:r>
            <a:rPr lang="en-US" cap="none" sz="1100" b="0" i="0" u="none" baseline="0">
              <a:solidFill>
                <a:srgbClr val="000000"/>
              </a:solidFill>
              <a:latin typeface="Calibri"/>
              <a:ea typeface="Calibri"/>
              <a:cs typeface="Calibri"/>
            </a:rPr>
            <a:t> ning edasi korraldus </a:t>
          </a:r>
          <a:r>
            <a:rPr lang="en-US" cap="none" sz="1100" b="1" i="1" u="none" baseline="0">
              <a:solidFill>
                <a:srgbClr val="000000"/>
              </a:solidFill>
              <a:latin typeface="Calibri"/>
              <a:ea typeface="Calibri"/>
              <a:cs typeface="Calibri"/>
            </a:rPr>
            <a:t>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Varjatud read või veerud toob nähtavale sama alammenüü korraldus </a:t>
          </a:r>
          <a:r>
            <a:rPr lang="en-US" cap="none" sz="1100" b="1" i="1" u="none" baseline="0">
              <a:solidFill>
                <a:srgbClr val="000000"/>
              </a:solidFill>
              <a:latin typeface="Calibri"/>
              <a:ea typeface="Calibri"/>
              <a:cs typeface="Calibri"/>
            </a:rPr>
            <a:t>Unhide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Neid operatsioone on võimalik teha alles pärast kaitse mahavõtmist.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590550</xdr:colOff>
      <xdr:row>35</xdr:row>
      <xdr:rowOff>19050</xdr:rowOff>
    </xdr:to>
    <xdr:sp>
      <xdr:nvSpPr>
        <xdr:cNvPr id="1" name="TextBox 1"/>
        <xdr:cNvSpPr txBox="1">
          <a:spLocks noChangeArrowheads="1"/>
        </xdr:cNvSpPr>
      </xdr:nvSpPr>
      <xdr:spPr>
        <a:xfrm>
          <a:off x="0" y="0"/>
          <a:ext cx="8515350" cy="568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993300"/>
              </a:solidFill>
              <a:latin typeface="Calibri"/>
              <a:ea typeface="Calibri"/>
              <a:cs typeface="Calibri"/>
            </a:rPr>
            <a:t>Näide 2011.aasta andmetel
</a:t>
          </a:r>
          <a:r>
            <a:rPr lang="en-US" cap="none" sz="1100" b="1" i="0" u="none" baseline="0">
              <a:solidFill>
                <a:srgbClr val="993300"/>
              </a:solidFill>
              <a:latin typeface="Calibri"/>
              <a:ea typeface="Calibri"/>
              <a:cs typeface="Calibri"/>
            </a:rPr>
            <a:t>
</a:t>
          </a:r>
          <a:r>
            <a:rPr lang="en-US" cap="none" sz="1100" b="1" i="0" u="none" baseline="0">
              <a:solidFill>
                <a:srgbClr val="800000"/>
              </a:solidFill>
              <a:latin typeface="Calibri"/>
              <a:ea typeface="Calibri"/>
              <a:cs typeface="Calibri"/>
            </a:rPr>
            <a:t>KARTUL - kattetulu arvestus 1 ha kohta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Saagitasemed:  20 t/ha, 35 t/ha ja 45 t/ha (kaubalisus 60%).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Toodang: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KARTUL
</a:t>
          </a:r>
          <a:r>
            <a:rPr lang="en-US" cap="none" sz="1100" b="0" i="0" u="none" baseline="0">
              <a:solidFill>
                <a:srgbClr val="000000"/>
              </a:solidFill>
              <a:latin typeface="Calibri"/>
              <a:ea typeface="Calibri"/>
              <a:cs typeface="Calibri"/>
            </a:rPr>
            <a:t>Kogused vastavalt saagikusele,  Kvaliteetse toidukartuli hind 2011. aastal 200 €/t, söödakartuli hind 50 €/t
</a:t>
          </a:r>
          <a:r>
            <a:rPr lang="en-US" cap="none" sz="1100" b="0" i="0" u="none" baseline="0">
              <a:solidFill>
                <a:srgbClr val="000000"/>
              </a:solidFill>
              <a:latin typeface="Calibri"/>
              <a:ea typeface="Calibri"/>
              <a:cs typeface="Calibri"/>
            </a:rPr>
            <a:t>2. TOETUSED
</a:t>
          </a:r>
          <a:r>
            <a:rPr lang="en-US" cap="none" sz="1100" b="0" i="0" u="none" baseline="0">
              <a:solidFill>
                <a:srgbClr val="000000"/>
              </a:solidFill>
              <a:latin typeface="Calibri"/>
              <a:ea typeface="Calibri"/>
              <a:cs typeface="Calibri"/>
            </a:rPr>
            <a:t>Näites on lisatud ühtne pindalatoetus.  Kui ettevõtja saab lisaks veel muid toetusi, mida on võimalik antud kultuuriga seostada  (põllumajanduslik keskkonnatoetus, ebasoodsamate piirkondade toetus jne), tuleks ka need juurde arvestada.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Muutuvkulud: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VÄETAMINE
</a:t>
          </a:r>
          <a:r>
            <a:rPr lang="en-US" cap="none" sz="1100" b="0" i="0" u="none" baseline="0">
              <a:solidFill>
                <a:srgbClr val="000000"/>
              </a:solidFill>
              <a:latin typeface="Calibri"/>
              <a:ea typeface="Calibri"/>
              <a:cs typeface="Calibri"/>
            </a:rPr>
            <a:t>Kuna erinevate väetiste koostis on väga erinev, tuleb lisaks väetise maksumusele kindlaks teha, millises koguses on antud väetises toiteelemente ja milline on nende maksumus.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Näites kasutatud väetised:
</a:t>
          </a:r>
          <a:r>
            <a:rPr lang="en-US" cap="none" sz="1100" b="0" i="0" u="none" baseline="0">
              <a:solidFill>
                <a:srgbClr val="000000"/>
              </a:solidFill>
              <a:latin typeface="Calibri"/>
              <a:ea typeface="Calibri"/>
              <a:cs typeface="Calibri"/>
            </a:rPr>
            <a:t>Ammooniumsulfaat sisaldab 21% lämmastikku (N). Hind 298 €/t =&gt; toiteelemendi  (N) maksumus 298 : 210 = 1,42 €/kg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Kompleksväetis  NPK 11-11-21 sisaldab 110 kg N, 110 kg P2O5  ja 210 kg K2O. Toiteelementide maksumuse arvutamiseks korrutatakse väetises sisalduva oksiidtegevaine kogus vastava lihtelemendi ja oksiidtegevaine vahelise koefitsiendiga: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 11% = 110 kg  N x 1,00        =  110,0 kg  N
</a:t>
          </a:r>
          <a:r>
            <a:rPr lang="en-US" cap="none" sz="1100" b="0" i="0" u="none" baseline="0">
              <a:solidFill>
                <a:srgbClr val="000000"/>
              </a:solidFill>
              <a:latin typeface="Calibri"/>
              <a:ea typeface="Calibri"/>
              <a:cs typeface="Calibri"/>
            </a:rPr>
            <a:t>   P2O511% = 110 kg P2O5 x 0,44  =    48,4 kg  P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K2O 21%  = 210 kg K2O x 0,83    =  174,3 kg  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1 tonn kompleksväetist sisaldab  332,7 kg  N-P-K
</a:t>
          </a:r>
          <a:r>
            <a:rPr lang="en-US" cap="none" sz="1100" b="0" i="0" u="none" baseline="0">
              <a:solidFill>
                <a:srgbClr val="000000"/>
              </a:solidFill>
              <a:latin typeface="Calibri"/>
              <a:ea typeface="Calibri"/>
              <a:cs typeface="Calibri"/>
            </a:rPr>
            <a:t>Seega, kompleksväetis NPK 11-11-21 sisaldab 333 kg põhitoiteelemente ja ülejäänud 667 kg koosneb muudest elementidest ja nn ballastainest. Kui antud väetis maksab 639 €/t, siis põhitoitelemendi maksumuseks kujuneb keskmiselt 1,92 €/kg.
</a:t>
          </a:r>
          <a:r>
            <a:rPr lang="en-US" cap="none" sz="1100" b="0" i="0" u="none" baseline="0">
              <a:solidFill>
                <a:srgbClr val="000000"/>
              </a:solidFill>
              <a:latin typeface="Calibri"/>
              <a:ea typeface="Calibri"/>
              <a:cs typeface="Calibri"/>
            </a:rPr>
            <a:t>Vastavalt planeeritavale saagitasemele ja võttes arvesse, millised on mullaanalüüsi näitajad, arvestatakse väetusplaani abil välja vajalik toiteelementide kogus. Näiteks kartul saagitasemel 20 t/ha, vajab toiteelemente vastavalt väetusplaanile 66 kg N; 29 kg P ja 105 kg 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9933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35</xdr:row>
      <xdr:rowOff>9525</xdr:rowOff>
    </xdr:from>
    <xdr:to>
      <xdr:col>13</xdr:col>
      <xdr:colOff>600075</xdr:colOff>
      <xdr:row>73</xdr:row>
      <xdr:rowOff>114300</xdr:rowOff>
    </xdr:to>
    <xdr:sp>
      <xdr:nvSpPr>
        <xdr:cNvPr id="2" name="Text Box 2"/>
        <xdr:cNvSpPr txBox="1">
          <a:spLocks noChangeArrowheads="1"/>
        </xdr:cNvSpPr>
      </xdr:nvSpPr>
      <xdr:spPr>
        <a:xfrm>
          <a:off x="0" y="5676900"/>
          <a:ext cx="8524875" cy="6257925"/>
        </a:xfrm>
        <a:prstGeom prst="rect">
          <a:avLst/>
        </a:prstGeom>
        <a:solidFill>
          <a:srgbClr val="FFFFFF"/>
        </a:solidFill>
        <a:ln w="9525" cmpd="sng">
          <a:solidFill>
            <a:srgbClr val="969696"/>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2.TAIMEKAITSE
</a:t>
          </a:r>
          <a:r>
            <a:rPr lang="en-US" cap="none" sz="1100" b="0" i="0" u="none" baseline="0">
              <a:solidFill>
                <a:srgbClr val="000000"/>
              </a:solidFill>
              <a:latin typeface="Calibri"/>
              <a:ea typeface="Calibri"/>
              <a:cs typeface="Calibri"/>
            </a:rPr>
            <a:t>Arvutustes on aluseks ühele hektarile kuluvate pestitsiidide rahaline maksumus.  
</a:t>
          </a:r>
          <a:r>
            <a:rPr lang="en-US" cap="none" sz="1100" b="0" i="0" u="none" baseline="0">
              <a:solidFill>
                <a:srgbClr val="000000"/>
              </a:solidFill>
              <a:latin typeface="Calibri"/>
              <a:ea typeface="Calibri"/>
              <a:cs typeface="Calibri"/>
            </a:rPr>
            <a:t>Näiteks, insektitsiid Fastac maksab 11,18 €/liiter, kulunorm 0,2 l/ha =&gt;üks kord pritsides kujuneb insektitsiidi maksumuseks 2,24 €/ha.
</a:t>
          </a:r>
          <a:r>
            <a:rPr lang="en-US" cap="none" sz="1100" b="0" i="0" u="none" baseline="0">
              <a:solidFill>
                <a:srgbClr val="000000"/>
              </a:solidFill>
              <a:latin typeface="Calibri"/>
              <a:ea typeface="Calibri"/>
              <a:cs typeface="Calibri"/>
            </a:rPr>
            <a:t>Juhul kui pritsimist tehakse mitu korda kasutatakse koefitsente; kolmekordsel  pritsimisel tuleb hektari keskmine maksumus 6,72 €/ha.
</a:t>
          </a:r>
          <a:r>
            <a:rPr lang="en-US" cap="none" sz="1100" b="0" i="0" u="none" baseline="0">
              <a:solidFill>
                <a:srgbClr val="000000"/>
              </a:solidFill>
              <a:latin typeface="Calibri"/>
              <a:ea typeface="Calibri"/>
              <a:cs typeface="Calibri"/>
            </a:rPr>
            <a:t>Taimekaitse­tööd on kartulikasvatuses olulise tähtsusega ja suurema saagi saamiseks tuleb erilist tähelepanu pöörata seenhaiguste tõrjele.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MASINATÖÖD
</a:t>
          </a:r>
          <a:r>
            <a:rPr lang="en-US" cap="none" sz="1100" b="0" i="0" u="none" baseline="0">
              <a:solidFill>
                <a:srgbClr val="000000"/>
              </a:solidFill>
              <a:latin typeface="Calibri"/>
              <a:ea typeface="Calibri"/>
              <a:cs typeface="Calibri"/>
            </a:rPr>
            <a:t>Masinatööde kulud ettevõttes arvutatakse iga konkreetse ettevõtte masinapargist, töötingimustest ja kehtivatest hindadest lähtuvalt. Traktoritööde kulud leitakse esmalt töötunni kohta, seejärel tunnitootlikkuse abil ka hektari kohta. Töömasinate ja seejärel agregaatide (traktor + töömasin) kulud arvutatakse kas hektari või toodanguühiku kohta. Tellides teenustööd, on kulud suuremad kui oma masinate kasutamisel, sest teenustöö puhul lisandub otsestele kuludele ka risk (kuni 5%), ettevõtja kasum (kuni 10%) ja käibemaks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Näites on  masinatööde maksumus arvutatud EMVI-s koostatud algoritmide abil, mis asuvad kodulehel www.eria.ee. Nende algoritmide kasutajal tuleb sisestada omad andmed ja algoritmides fikseeritud valemite abil automaatselt arvutatakse kulud tööühiku kohta. Masinatööde kulude arvutamist koos näidetega on pikemalt selgitatud väljaandes "Kattetulu arvestused taime– ja loomakasvatuses" (2006 ja 2007).
</a:t>
          </a:r>
          <a:r>
            <a:rPr lang="en-US" cap="none" sz="1100" b="0" i="0" u="none" baseline="0">
              <a:solidFill>
                <a:srgbClr val="000000"/>
              </a:solidFill>
              <a:latin typeface="Calibri"/>
              <a:ea typeface="Calibri"/>
              <a:cs typeface="Calibri"/>
            </a:rPr>
            <a:t>Masinatööd on kuni kartuli mahapanekuni enam-vähem ühesugused kõigil kolmel saagitasemel. Kuna II ja III tase vajavad rohkem taimekaitsetöid ja ka toodangu äravedu on mahukam, siis on ka masinatööde kulu vastavalt suurem</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Toodud näidetes on kartuliviljeluskulud arvestatud künnitehnoloogia põhjal ja ainult mineraalväetise kasutamise variandina alljärgnevatel eeldustel:
</a:t>
          </a:r>
          <a:r>
            <a:rPr lang="en-US" cap="none" sz="1100" b="0" i="0" u="none" baseline="0">
              <a:solidFill>
                <a:srgbClr val="000000"/>
              </a:solidFill>
              <a:latin typeface="Calibri"/>
              <a:ea typeface="Calibri"/>
              <a:cs typeface="Calibri"/>
            </a:rPr>
            <a:t>- Kõikide jõu- ja töömasinate hindadeks on Lääne päritolu uute masinate hinnad;
</a:t>
          </a:r>
          <a:r>
            <a:rPr lang="en-US" cap="none" sz="1100" b="0" i="0" u="none" baseline="0">
              <a:solidFill>
                <a:srgbClr val="000000"/>
              </a:solidFill>
              <a:latin typeface="Calibri"/>
              <a:ea typeface="Calibri"/>
              <a:cs typeface="Calibri"/>
            </a:rPr>
            <a:t>- Masina tööressurss ja aastane töömaht ettevõttes, masina kasutusiga aastates;
</a:t>
          </a:r>
          <a:r>
            <a:rPr lang="en-US" cap="none" sz="1100" b="0" i="0" u="none" baseline="0">
              <a:solidFill>
                <a:srgbClr val="000000"/>
              </a:solidFill>
              <a:latin typeface="Calibri"/>
              <a:ea typeface="Calibri"/>
              <a:cs typeface="Calibri"/>
            </a:rPr>
            <a:t>- Diislikütuse hinnaks on arvestatud 0,729 €/l</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€/l (erimärgistusega diislikütus);
</a:t>
          </a:r>
          <a:r>
            <a:rPr lang="en-US" cap="none" sz="1100" b="0" i="0" u="none" baseline="0">
              <a:solidFill>
                <a:srgbClr val="000000"/>
              </a:solidFill>
              <a:latin typeface="Calibri"/>
              <a:ea typeface="Calibri"/>
              <a:cs typeface="Calibri"/>
            </a:rPr>
            <a:t>- Kõik hinnad (masinad, kütus jne) on arvestatud käibemaksuta;
</a:t>
          </a:r>
          <a:r>
            <a:rPr lang="en-US" cap="none" sz="1100" b="0" i="0" u="none" baseline="0">
              <a:solidFill>
                <a:srgbClr val="000000"/>
              </a:solidFill>
              <a:latin typeface="Calibri"/>
              <a:ea typeface="Calibri"/>
              <a:cs typeface="Calibri"/>
            </a:rPr>
            <a:t>- Töötasuks masinatöödel on arvestatud 4,15 €/h + maksud, kõik tööd tehakse palgatööliste poolt;
</a:t>
          </a:r>
          <a:r>
            <a:rPr lang="en-US" cap="none" sz="1100" b="0" i="0" u="none" baseline="0">
              <a:solidFill>
                <a:srgbClr val="000000"/>
              </a:solidFill>
              <a:latin typeface="Calibri"/>
              <a:ea typeface="Calibri"/>
              <a:cs typeface="Calibri"/>
            </a:rPr>
            <a:t>- Kulud sisaldavad 7% tootmise üldkulusid;
</a:t>
          </a:r>
          <a:r>
            <a:rPr lang="en-US" cap="none" sz="1100" b="0" i="0" u="none" baseline="0">
              <a:solidFill>
                <a:srgbClr val="000000"/>
              </a:solidFill>
              <a:latin typeface="Calibri"/>
              <a:ea typeface="Calibri"/>
              <a:cs typeface="Calibri"/>
            </a:rPr>
            <a:t>- Riski, kasumit ja käibemaksu ei ole kuludesse arvestatud;
</a:t>
          </a:r>
          <a:r>
            <a:rPr lang="en-US" cap="none" sz="1100" b="0" i="0" u="none" baseline="0">
              <a:solidFill>
                <a:srgbClr val="000000"/>
              </a:solidFill>
              <a:latin typeface="Calibri"/>
              <a:ea typeface="Calibri"/>
              <a:cs typeface="Calibri"/>
            </a:rPr>
            <a:t>- Arvestuste aluseks on võetud masinate keskmine tunnitootlikkus 5 ha suurustel põllutükkidel ja väikese kivisusega pinnases;
</a:t>
          </a:r>
          <a:r>
            <a:rPr lang="en-US" cap="none" sz="1100" b="0" i="0" u="none" baseline="0">
              <a:solidFill>
                <a:srgbClr val="000000"/>
              </a:solidFill>
              <a:latin typeface="Calibri"/>
              <a:ea typeface="Calibri"/>
              <a:cs typeface="Calibri"/>
            </a:rPr>
            <a:t>- Teravilja kuivatuskulude puhul on arvestatud, et koristatud terade algniiskus on 21% ja kuivatatakse 13%ni, kasutatakse šahtkuivatit;
</a:t>
          </a:r>
          <a:r>
            <a:rPr lang="en-US" cap="none" sz="1100" b="0" i="0" u="none" baseline="0">
              <a:solidFill>
                <a:srgbClr val="000000"/>
              </a:solidFill>
              <a:latin typeface="Calibri"/>
              <a:ea typeface="Calibri"/>
              <a:cs typeface="Calibri"/>
            </a:rPr>
            <a:t>- Masinakulude arvutamisel on eeldatud, et ettevõtte külvipind on 400…500 ha.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Säilituskaod: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Spetsiaalse hoidla puudumisel võivad kartuli säilituskaod ulatuda kuni 20%-ni kogutoodangust, 
</a:t>
          </a:r>
          <a:r>
            <a:rPr lang="en-US" cap="none" sz="1100" b="0" i="0" u="none" baseline="0">
              <a:solidFill>
                <a:srgbClr val="000000"/>
              </a:solidFill>
              <a:latin typeface="Calibri"/>
              <a:ea typeface="Calibri"/>
              <a:cs typeface="Calibri"/>
            </a:rPr>
            <a:t>antud näite puhul on 340…560 €/ha.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Turustamine: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Lisaks kattetulu tabelites märgitud kulutustele on vaja arvestada ka turustuskuludega, mis moodustab ca 20% realiseeritud kartuli sissetulekust. I tasemel ei kasutata pakkeliini (võib-olla ainult kottide vmt kulu). Turustuskuludeks võiks arvestada 480-1 080 €r/ha.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N55" sqref="N55"/>
    </sheetView>
  </sheetViews>
  <sheetFormatPr defaultColWidth="9.140625" defaultRowHeight="12.75"/>
  <cols>
    <col min="1" max="8" width="9.140625" style="311" customWidth="1"/>
    <col min="9" max="9" width="14.421875" style="311" customWidth="1"/>
    <col min="10" max="16384" width="9.140625" style="311" customWidth="1"/>
  </cols>
  <sheetData/>
  <sheetProtection sheet="1" objects="1" scenarios="1"/>
  <printOptions/>
  <pageMargins left="0.75" right="0.64" top="0.73" bottom="0.72"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F15:F15"/>
  <sheetViews>
    <sheetView showGridLines="0" showZeros="0" zoomScalePageLayoutView="0" workbookViewId="0" topLeftCell="A1">
      <selection activeCell="P65" sqref="P65"/>
    </sheetView>
  </sheetViews>
  <sheetFormatPr defaultColWidth="9.140625" defaultRowHeight="12.75"/>
  <sheetData>
    <row r="15" ht="12.75">
      <c r="F15" s="38"/>
    </row>
  </sheetData>
  <sheetProtection sheet="1" objects="1" scenarios="1"/>
  <printOptions/>
  <pageMargins left="0.75" right="0.75" top="0.59" bottom="0.7"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V88"/>
  <sheetViews>
    <sheetView showGridLines="0" showZeros="0" zoomScalePageLayoutView="0" workbookViewId="0" topLeftCell="A1">
      <selection activeCell="G34" sqref="G34"/>
    </sheetView>
  </sheetViews>
  <sheetFormatPr defaultColWidth="9.140625" defaultRowHeight="12.75" outlineLevelRow="1" outlineLevelCol="1"/>
  <cols>
    <col min="1" max="1" width="23.28125" style="165" customWidth="1"/>
    <col min="2" max="2" width="12.421875" style="165" customWidth="1" outlineLevel="1"/>
    <col min="3" max="3" width="9.57421875" style="165" customWidth="1" outlineLevel="1"/>
    <col min="4" max="4" width="9.140625" style="165" customWidth="1"/>
    <col min="5" max="5" width="9.28125" style="165" customWidth="1"/>
    <col min="6" max="6" width="9.140625" style="165" customWidth="1"/>
    <col min="7" max="7" width="9.57421875" style="165" bestFit="1" customWidth="1"/>
    <col min="8" max="11" width="9.57421875" style="165" customWidth="1"/>
    <col min="12" max="12" width="51.7109375" style="165" customWidth="1"/>
    <col min="13" max="16384" width="9.140625" style="165" customWidth="1"/>
  </cols>
  <sheetData>
    <row r="1" spans="1:12" ht="30">
      <c r="A1" s="1" t="s">
        <v>42</v>
      </c>
      <c r="B1" s="461" t="s">
        <v>46</v>
      </c>
      <c r="C1" s="1"/>
      <c r="D1" s="542">
        <v>2011</v>
      </c>
      <c r="E1" s="542"/>
      <c r="F1" s="542"/>
      <c r="G1" s="542"/>
      <c r="H1" s="457" t="s">
        <v>32</v>
      </c>
      <c r="I1" s="458" t="s">
        <v>88</v>
      </c>
      <c r="J1" s="459" t="s">
        <v>33</v>
      </c>
      <c r="K1" s="460"/>
      <c r="L1" s="164" t="s">
        <v>81</v>
      </c>
    </row>
    <row r="2" spans="1:11" ht="12.75">
      <c r="A2" s="19"/>
      <c r="B2" s="18"/>
      <c r="C2" s="18"/>
      <c r="D2" s="2"/>
      <c r="E2" s="3"/>
      <c r="F2" s="4" t="s">
        <v>64</v>
      </c>
      <c r="G2" s="5" t="s">
        <v>89</v>
      </c>
      <c r="H2" s="2"/>
      <c r="I2" s="3"/>
      <c r="J2" s="4" t="s">
        <v>65</v>
      </c>
      <c r="K2" s="5" t="s">
        <v>89</v>
      </c>
    </row>
    <row r="3" spans="1:11" ht="12.75">
      <c r="A3" s="23" t="s">
        <v>0</v>
      </c>
      <c r="B3" s="23"/>
      <c r="C3" s="23"/>
      <c r="D3" s="222"/>
      <c r="E3" s="82" t="s">
        <v>30</v>
      </c>
      <c r="F3" s="25"/>
      <c r="G3" s="26"/>
      <c r="H3" s="223">
        <v>20</v>
      </c>
      <c r="I3" s="7" t="s">
        <v>30</v>
      </c>
      <c r="J3" s="25"/>
      <c r="K3" s="26"/>
    </row>
    <row r="4" spans="1:12" ht="12.75">
      <c r="A4" s="81" t="s">
        <v>43</v>
      </c>
      <c r="B4" s="81"/>
      <c r="C4" s="224"/>
      <c r="D4" s="190">
        <f>C4*D3</f>
        <v>0</v>
      </c>
      <c r="E4" s="82" t="s">
        <v>30</v>
      </c>
      <c r="F4" s="83"/>
      <c r="G4" s="332">
        <f>D4*F4</f>
        <v>0</v>
      </c>
      <c r="H4" s="166">
        <v>12</v>
      </c>
      <c r="I4" s="82" t="s">
        <v>30</v>
      </c>
      <c r="J4" s="377">
        <v>200</v>
      </c>
      <c r="K4" s="332">
        <f>J4*H4</f>
        <v>2400</v>
      </c>
      <c r="L4" s="165" t="s">
        <v>44</v>
      </c>
    </row>
    <row r="5" spans="1:11" ht="12.75">
      <c r="A5" s="81" t="s">
        <v>45</v>
      </c>
      <c r="B5" s="81"/>
      <c r="C5" s="224"/>
      <c r="D5" s="190">
        <f>C5*D3</f>
        <v>0</v>
      </c>
      <c r="E5" s="82" t="s">
        <v>30</v>
      </c>
      <c r="F5" s="83"/>
      <c r="G5" s="332">
        <f>D5*F5</f>
        <v>0</v>
      </c>
      <c r="H5" s="166">
        <v>8</v>
      </c>
      <c r="I5" s="82" t="s">
        <v>30</v>
      </c>
      <c r="J5" s="377">
        <v>50</v>
      </c>
      <c r="K5" s="332">
        <f>J5*H5</f>
        <v>400</v>
      </c>
    </row>
    <row r="6" spans="1:12" ht="12.75">
      <c r="A6" s="20"/>
      <c r="B6" s="312"/>
      <c r="C6" s="225"/>
      <c r="D6" s="43"/>
      <c r="E6" s="42"/>
      <c r="F6" s="45"/>
      <c r="G6" s="334"/>
      <c r="H6" s="44"/>
      <c r="I6" s="42"/>
      <c r="J6" s="333"/>
      <c r="K6" s="334"/>
      <c r="L6" s="168"/>
    </row>
    <row r="7" spans="1:12" ht="12.75">
      <c r="A7" s="23" t="s">
        <v>17</v>
      </c>
      <c r="B7" s="36"/>
      <c r="C7" s="36"/>
      <c r="D7" s="46"/>
      <c r="E7" s="47"/>
      <c r="F7" s="145"/>
      <c r="G7" s="336"/>
      <c r="H7" s="146"/>
      <c r="I7" s="147"/>
      <c r="J7" s="335"/>
      <c r="K7" s="336"/>
      <c r="L7" s="168"/>
    </row>
    <row r="8" spans="1:11" ht="12.75">
      <c r="A8" s="123" t="s">
        <v>18</v>
      </c>
      <c r="B8" s="81"/>
      <c r="C8" s="81"/>
      <c r="D8" s="169"/>
      <c r="E8" s="170"/>
      <c r="F8" s="171"/>
      <c r="G8" s="354"/>
      <c r="H8" s="171"/>
      <c r="I8" s="172"/>
      <c r="J8" s="337"/>
      <c r="K8" s="332">
        <v>90</v>
      </c>
    </row>
    <row r="9" spans="1:11" ht="12.75" outlineLevel="1">
      <c r="A9" s="124"/>
      <c r="B9" s="20"/>
      <c r="C9" s="20"/>
      <c r="D9" s="173"/>
      <c r="E9" s="174"/>
      <c r="F9" s="175"/>
      <c r="G9" s="355"/>
      <c r="H9" s="175"/>
      <c r="I9" s="176"/>
      <c r="J9" s="338"/>
      <c r="K9" s="334"/>
    </row>
    <row r="10" spans="1:11" ht="12.75" outlineLevel="1">
      <c r="A10" s="123"/>
      <c r="B10" s="81"/>
      <c r="C10" s="81"/>
      <c r="D10" s="169"/>
      <c r="E10" s="170"/>
      <c r="F10" s="171"/>
      <c r="G10" s="354"/>
      <c r="H10" s="171"/>
      <c r="I10" s="172"/>
      <c r="J10" s="337"/>
      <c r="K10" s="332"/>
    </row>
    <row r="11" spans="1:11" ht="12.75" outlineLevel="1">
      <c r="A11" s="124"/>
      <c r="B11" s="20"/>
      <c r="C11" s="20"/>
      <c r="D11" s="173"/>
      <c r="E11" s="174"/>
      <c r="F11" s="175"/>
      <c r="G11" s="355"/>
      <c r="H11" s="175"/>
      <c r="I11" s="176"/>
      <c r="J11" s="338"/>
      <c r="K11" s="334"/>
    </row>
    <row r="12" spans="1:11" ht="12.75" outlineLevel="1">
      <c r="A12" s="123"/>
      <c r="B12" s="81"/>
      <c r="C12" s="81"/>
      <c r="D12" s="169"/>
      <c r="E12" s="170"/>
      <c r="F12" s="171"/>
      <c r="G12" s="354"/>
      <c r="H12" s="171"/>
      <c r="I12" s="172"/>
      <c r="J12" s="337"/>
      <c r="K12" s="332"/>
    </row>
    <row r="13" spans="1:12" ht="12.75" outlineLevel="1">
      <c r="A13" s="125"/>
      <c r="B13" s="37"/>
      <c r="C13" s="37"/>
      <c r="D13" s="177"/>
      <c r="E13" s="178"/>
      <c r="F13" s="179"/>
      <c r="G13" s="356"/>
      <c r="H13" s="179"/>
      <c r="I13" s="180"/>
      <c r="J13" s="339"/>
      <c r="K13" s="340"/>
      <c r="L13" s="181"/>
    </row>
    <row r="14" spans="1:11" ht="12.75">
      <c r="A14" s="96" t="s">
        <v>26</v>
      </c>
      <c r="B14" s="96"/>
      <c r="C14" s="96"/>
      <c r="D14" s="294"/>
      <c r="E14" s="162"/>
      <c r="F14" s="294"/>
      <c r="G14" s="342">
        <f>SUM(G4:G13)</f>
        <v>0</v>
      </c>
      <c r="H14" s="295"/>
      <c r="I14" s="162"/>
      <c r="J14" s="341"/>
      <c r="K14" s="342">
        <f>SUM(K4:K13)</f>
        <v>2890</v>
      </c>
    </row>
    <row r="15" spans="1:11" ht="12.75">
      <c r="A15" s="313" t="s">
        <v>2</v>
      </c>
      <c r="B15" s="313"/>
      <c r="C15" s="27"/>
      <c r="D15" s="53"/>
      <c r="E15" s="47"/>
      <c r="F15" s="25"/>
      <c r="G15" s="336"/>
      <c r="H15" s="53"/>
      <c r="I15" s="47"/>
      <c r="J15" s="25"/>
      <c r="K15" s="49"/>
    </row>
    <row r="16" spans="1:12" ht="12.75">
      <c r="A16" s="22" t="s">
        <v>29</v>
      </c>
      <c r="B16" s="37"/>
      <c r="C16" s="32"/>
      <c r="D16" s="278"/>
      <c r="E16" s="51" t="s">
        <v>9</v>
      </c>
      <c r="F16" s="66"/>
      <c r="G16" s="340">
        <f>D16*F16</f>
        <v>0</v>
      </c>
      <c r="H16" s="236">
        <v>2700</v>
      </c>
      <c r="I16" s="51" t="s">
        <v>9</v>
      </c>
      <c r="J16" s="183">
        <v>0.26</v>
      </c>
      <c r="K16" s="340">
        <f>J16*H16</f>
        <v>702</v>
      </c>
      <c r="L16" s="167" t="s">
        <v>12</v>
      </c>
    </row>
    <row r="17" spans="1:12" ht="12.75">
      <c r="A17" s="23" t="s">
        <v>15</v>
      </c>
      <c r="B17" s="20"/>
      <c r="C17" s="36"/>
      <c r="D17" s="50"/>
      <c r="E17" s="55"/>
      <c r="F17" s="50"/>
      <c r="G17" s="334"/>
      <c r="H17" s="52"/>
      <c r="I17" s="55"/>
      <c r="J17" s="50"/>
      <c r="K17" s="334"/>
      <c r="L17" s="184"/>
    </row>
    <row r="18" spans="1:11" ht="12.75" outlineLevel="1">
      <c r="A18" s="40" t="s">
        <v>11</v>
      </c>
      <c r="B18" s="20"/>
      <c r="C18" s="20"/>
      <c r="D18" s="50"/>
      <c r="E18" s="55"/>
      <c r="F18" s="50"/>
      <c r="G18" s="334"/>
      <c r="H18" s="52"/>
      <c r="I18" s="55"/>
      <c r="J18" s="50"/>
      <c r="K18" s="334"/>
    </row>
    <row r="19" spans="1:12" ht="12.75" outlineLevel="1">
      <c r="A19" s="133"/>
      <c r="B19" s="102" t="s">
        <v>66</v>
      </c>
      <c r="C19" s="128"/>
      <c r="D19" s="131"/>
      <c r="E19" s="73" t="s">
        <v>9</v>
      </c>
      <c r="F19" s="329">
        <f>IF(A20="N",1,IF(A20="P",0.44,IF(A20="K",0.83,0)))</f>
        <v>0</v>
      </c>
      <c r="G19" s="332"/>
      <c r="H19" s="185"/>
      <c r="I19" s="73"/>
      <c r="J19" s="185"/>
      <c r="K19" s="332"/>
      <c r="L19" s="184"/>
    </row>
    <row r="20" spans="1:12" ht="12.75" outlineLevel="1">
      <c r="A20" s="134"/>
      <c r="B20" s="40" t="s">
        <v>10</v>
      </c>
      <c r="C20" s="129"/>
      <c r="D20" s="186">
        <f>TRUNC(ROUND((C20*F19*10)*D19/1000,0),0)</f>
        <v>0</v>
      </c>
      <c r="E20" s="73" t="s">
        <v>9</v>
      </c>
      <c r="F20" s="187">
        <f>IF(D20=0,0,IF(D20&gt;0,(C19/(C20*F19)/10)))</f>
        <v>0</v>
      </c>
      <c r="G20" s="357">
        <f>D20*F20</f>
        <v>0</v>
      </c>
      <c r="H20" s="50"/>
      <c r="I20" s="55"/>
      <c r="J20" s="43"/>
      <c r="K20" s="334"/>
      <c r="L20" s="167" t="s">
        <v>40</v>
      </c>
    </row>
    <row r="21" spans="1:12" ht="12.75" outlineLevel="1">
      <c r="A21" s="133"/>
      <c r="B21" s="102" t="s">
        <v>66</v>
      </c>
      <c r="C21" s="128"/>
      <c r="D21" s="131"/>
      <c r="E21" s="73" t="s">
        <v>9</v>
      </c>
      <c r="F21" s="330">
        <f>IF(A22="N",1,IF(A22="P",0.44,IF(A22="K",0.83,0)))</f>
        <v>0</v>
      </c>
      <c r="G21" s="358"/>
      <c r="H21" s="188"/>
      <c r="I21" s="73"/>
      <c r="J21" s="185"/>
      <c r="K21" s="332"/>
      <c r="L21" s="167" t="s">
        <v>27</v>
      </c>
    </row>
    <row r="22" spans="1:12" ht="12.75" outlineLevel="1">
      <c r="A22" s="135"/>
      <c r="B22" s="103" t="s">
        <v>10</v>
      </c>
      <c r="C22" s="130"/>
      <c r="D22" s="186">
        <f>TRUNC(ROUND((C22*F21*10)*D21/1000,0),0)</f>
        <v>0</v>
      </c>
      <c r="E22" s="16" t="s">
        <v>9</v>
      </c>
      <c r="F22" s="187">
        <f>IF(D22=0,0,IF(D22&gt;0,(C21/(C22*F21)/10)))</f>
        <v>0</v>
      </c>
      <c r="G22" s="359">
        <f>D22*F22</f>
        <v>0</v>
      </c>
      <c r="H22" s="189"/>
      <c r="I22" s="51"/>
      <c r="J22" s="189"/>
      <c r="K22" s="340"/>
      <c r="L22" s="167" t="s">
        <v>28</v>
      </c>
    </row>
    <row r="23" spans="1:12" ht="12.75">
      <c r="A23" s="314" t="s">
        <v>47</v>
      </c>
      <c r="B23" s="243" t="s">
        <v>66</v>
      </c>
      <c r="C23" s="243"/>
      <c r="D23" s="244"/>
      <c r="E23" s="245" t="s">
        <v>30</v>
      </c>
      <c r="F23" s="246">
        <f>C23</f>
        <v>0</v>
      </c>
      <c r="G23" s="344">
        <f>D23*F23</f>
        <v>0</v>
      </c>
      <c r="H23" s="247"/>
      <c r="I23" s="248"/>
      <c r="J23" s="246"/>
      <c r="K23" s="344"/>
      <c r="L23" s="167"/>
    </row>
    <row r="24" spans="1:12" ht="12.75">
      <c r="A24" s="315"/>
      <c r="B24" s="130"/>
      <c r="C24" s="130"/>
      <c r="D24" s="249"/>
      <c r="E24" s="250"/>
      <c r="F24" s="251">
        <f>C24</f>
        <v>0</v>
      </c>
      <c r="G24" s="359">
        <f>D24*F24</f>
        <v>0</v>
      </c>
      <c r="H24" s="50"/>
      <c r="I24" s="55"/>
      <c r="J24" s="50"/>
      <c r="K24" s="334"/>
      <c r="L24" s="167"/>
    </row>
    <row r="25" spans="1:12" ht="12.75">
      <c r="A25" s="41" t="s">
        <v>8</v>
      </c>
      <c r="B25" s="41"/>
      <c r="C25" s="34"/>
      <c r="D25" s="53"/>
      <c r="E25" s="47"/>
      <c r="F25" s="25"/>
      <c r="G25" s="336"/>
      <c r="H25" s="53"/>
      <c r="I25" s="47"/>
      <c r="J25" s="25"/>
      <c r="K25" s="336"/>
      <c r="L25" s="184"/>
    </row>
    <row r="26" spans="1:12" ht="12.75">
      <c r="A26" s="133"/>
      <c r="B26" s="102" t="s">
        <v>66</v>
      </c>
      <c r="C26" s="375"/>
      <c r="D26" s="131"/>
      <c r="E26" s="73" t="s">
        <v>9</v>
      </c>
      <c r="F26" s="185"/>
      <c r="G26" s="332"/>
      <c r="H26" s="188">
        <v>600</v>
      </c>
      <c r="I26" s="73" t="s">
        <v>9</v>
      </c>
      <c r="J26" s="185"/>
      <c r="K26" s="332"/>
      <c r="L26" s="167" t="s">
        <v>76</v>
      </c>
    </row>
    <row r="27" spans="1:12" ht="12.75">
      <c r="A27" s="316" t="s">
        <v>22</v>
      </c>
      <c r="B27" s="40" t="s">
        <v>10</v>
      </c>
      <c r="C27" s="137"/>
      <c r="D27" s="52">
        <f>TRUNC(ROUND((C27*10)*$D$26/1000,0),0)</f>
        <v>0</v>
      </c>
      <c r="E27" s="55" t="s">
        <v>9</v>
      </c>
      <c r="F27" s="190">
        <f>IF(D27=0,0,IF(D27&gt;0,TRUNC(ROUND(($C$26/(($C$27*10)+($C$28*4.4)+($C$29*8.3))),2),2)))</f>
        <v>0</v>
      </c>
      <c r="G27" s="334">
        <f>D27*F27</f>
        <v>0</v>
      </c>
      <c r="H27" s="52">
        <v>66</v>
      </c>
      <c r="I27" s="55" t="s">
        <v>9</v>
      </c>
      <c r="J27" s="378">
        <v>1.92</v>
      </c>
      <c r="K27" s="334">
        <f>J27*H27</f>
        <v>126.72</v>
      </c>
      <c r="L27" s="167"/>
    </row>
    <row r="28" spans="1:12" ht="12.75">
      <c r="A28" s="102" t="s">
        <v>23</v>
      </c>
      <c r="B28" s="102" t="s">
        <v>10</v>
      </c>
      <c r="C28" s="136"/>
      <c r="D28" s="188">
        <f>TRUNC(ROUND((C28*4.4)*$D$26/1000,0),0)</f>
        <v>0</v>
      </c>
      <c r="E28" s="73" t="s">
        <v>9</v>
      </c>
      <c r="F28" s="190">
        <f>IF(D28=0,0,IF(D28&gt;0,TRUNC(ROUND(($C$26/(($C$27*10)+($C$28*4.4)+($C$29*8.3))),2),2)))</f>
        <v>0</v>
      </c>
      <c r="G28" s="332">
        <f>D28*F28</f>
        <v>0</v>
      </c>
      <c r="H28" s="188">
        <v>29</v>
      </c>
      <c r="I28" s="73" t="s">
        <v>9</v>
      </c>
      <c r="J28" s="378">
        <v>1.92</v>
      </c>
      <c r="K28" s="332">
        <f>J28*H28</f>
        <v>55.68</v>
      </c>
      <c r="L28" s="168"/>
    </row>
    <row r="29" spans="1:11" ht="12.75">
      <c r="A29" s="40" t="s">
        <v>24</v>
      </c>
      <c r="B29" s="40" t="s">
        <v>10</v>
      </c>
      <c r="C29" s="138"/>
      <c r="D29" s="52">
        <f>TRUNC(ROUND((C29*8.3)*$D$26/1000,0),0)</f>
        <v>0</v>
      </c>
      <c r="E29" s="55" t="s">
        <v>9</v>
      </c>
      <c r="F29" s="190">
        <f>IF(D29=0,0,IF(D29&gt;0,TRUNC(ROUND(($C$26/(($C$27*10)+($C$28*4.4)+($C$29*8.3))),2),2)))</f>
        <v>0</v>
      </c>
      <c r="G29" s="334">
        <f>D29*F29</f>
        <v>0</v>
      </c>
      <c r="H29" s="52">
        <v>105</v>
      </c>
      <c r="I29" s="55" t="s">
        <v>9</v>
      </c>
      <c r="J29" s="378">
        <v>1.92</v>
      </c>
      <c r="K29" s="334">
        <f>J29*H29</f>
        <v>201.6</v>
      </c>
    </row>
    <row r="30" spans="1:12" ht="12.75" outlineLevel="1">
      <c r="A30" s="133"/>
      <c r="B30" s="102" t="s">
        <v>66</v>
      </c>
      <c r="C30" s="128"/>
      <c r="D30" s="131"/>
      <c r="E30" s="73" t="s">
        <v>9</v>
      </c>
      <c r="F30" s="185"/>
      <c r="G30" s="332"/>
      <c r="H30" s="188"/>
      <c r="I30" s="73"/>
      <c r="J30" s="185"/>
      <c r="K30" s="332"/>
      <c r="L30" s="184"/>
    </row>
    <row r="31" spans="1:12" ht="12.75" outlineLevel="1">
      <c r="A31" s="316" t="s">
        <v>22</v>
      </c>
      <c r="B31" s="40" t="s">
        <v>10</v>
      </c>
      <c r="C31" s="137"/>
      <c r="D31" s="52">
        <f>TRUNC(ROUND((C31*10)*$D$30/1000,0),0)</f>
        <v>0</v>
      </c>
      <c r="E31" s="55" t="s">
        <v>9</v>
      </c>
      <c r="F31" s="190">
        <f>IF(D31=0,0,IF(D31&gt;0,TRUNC(ROUND(($C$30/(($C$31*10)+($C$32*4.4)+($C$33*8.3))),2),2)))</f>
        <v>0</v>
      </c>
      <c r="G31" s="334">
        <f>D31*F31</f>
        <v>0</v>
      </c>
      <c r="H31" s="52"/>
      <c r="I31" s="55"/>
      <c r="J31" s="43"/>
      <c r="K31" s="334"/>
      <c r="L31" s="184"/>
    </row>
    <row r="32" spans="1:12" ht="12.75" outlineLevel="1">
      <c r="A32" s="102" t="s">
        <v>23</v>
      </c>
      <c r="B32" s="102" t="s">
        <v>10</v>
      </c>
      <c r="C32" s="136"/>
      <c r="D32" s="188">
        <f>TRUNC(ROUND((C32*4.4)*$D$30/1000,0),0)</f>
        <v>0</v>
      </c>
      <c r="E32" s="73" t="s">
        <v>9</v>
      </c>
      <c r="F32" s="190">
        <f>IF(D32=0,0,IF(D32&gt;0,TRUNC(ROUND(($C$30/(($C$31*10)+($C$32*4.4)+($C$33*8.3))),2),2)))</f>
        <v>0</v>
      </c>
      <c r="G32" s="332">
        <f>D32*F32</f>
        <v>0</v>
      </c>
      <c r="H32" s="188"/>
      <c r="I32" s="73"/>
      <c r="J32" s="190"/>
      <c r="K32" s="332"/>
      <c r="L32" s="184"/>
    </row>
    <row r="33" spans="1:11" ht="12.75" outlineLevel="1">
      <c r="A33" s="40" t="s">
        <v>24</v>
      </c>
      <c r="B33" s="103" t="s">
        <v>10</v>
      </c>
      <c r="C33" s="139"/>
      <c r="D33" s="52">
        <f>TRUNC(ROUND((C33*8.3)*$D$30/1000,0),0)</f>
        <v>0</v>
      </c>
      <c r="E33" s="51" t="s">
        <v>9</v>
      </c>
      <c r="F33" s="190">
        <f>IF(D33=0,0,IF(D33&gt;0,TRUNC(ROUND(($C$30/(($C$31*10)+($C$32*4.4)+($C$33*8.3))),2),2)))</f>
        <v>0</v>
      </c>
      <c r="G33" s="334">
        <f>D33*F33</f>
        <v>0</v>
      </c>
      <c r="H33" s="182"/>
      <c r="I33" s="51"/>
      <c r="J33" s="183"/>
      <c r="K33" s="340"/>
    </row>
    <row r="34" spans="1:11" ht="12.75">
      <c r="A34" s="23" t="s">
        <v>16</v>
      </c>
      <c r="B34" s="41"/>
      <c r="C34" s="34"/>
      <c r="D34" s="53"/>
      <c r="E34" s="47"/>
      <c r="F34" s="25"/>
      <c r="G34" s="336" t="s">
        <v>1</v>
      </c>
      <c r="H34" s="53"/>
      <c r="I34" s="47"/>
      <c r="J34" s="25"/>
      <c r="K34" s="336"/>
    </row>
    <row r="35" spans="1:11" ht="12.75">
      <c r="A35" s="40" t="s">
        <v>19</v>
      </c>
      <c r="B35" s="40"/>
      <c r="C35" s="30"/>
      <c r="D35" s="52"/>
      <c r="E35" s="55"/>
      <c r="F35" s="50"/>
      <c r="G35" s="334"/>
      <c r="H35" s="52"/>
      <c r="I35" s="55"/>
      <c r="J35" s="45"/>
      <c r="K35" s="334"/>
    </row>
    <row r="36" spans="1:12" ht="12.75">
      <c r="A36" s="133"/>
      <c r="B36" s="317" t="s">
        <v>67</v>
      </c>
      <c r="C36" s="363"/>
      <c r="D36" s="188"/>
      <c r="E36" s="73"/>
      <c r="F36" s="185"/>
      <c r="G36" s="332"/>
      <c r="H36" s="191"/>
      <c r="I36" s="73"/>
      <c r="J36" s="191"/>
      <c r="K36" s="345"/>
      <c r="L36" s="270" t="s">
        <v>77</v>
      </c>
    </row>
    <row r="37" spans="1:12" ht="12.75">
      <c r="A37" s="133"/>
      <c r="B37" s="102" t="s">
        <v>13</v>
      </c>
      <c r="C37" s="136"/>
      <c r="D37" s="306"/>
      <c r="E37" s="73" t="str">
        <f>IF(D37&lt;&gt;1,"korda","kord")</f>
        <v>korda</v>
      </c>
      <c r="F37" s="197">
        <f>C36*C37</f>
        <v>0</v>
      </c>
      <c r="G37" s="332">
        <f>D37*F37</f>
        <v>0</v>
      </c>
      <c r="H37" s="188">
        <v>1</v>
      </c>
      <c r="I37" s="73" t="str">
        <f>IF(H37&gt;1,"korda","kord")</f>
        <v>kord</v>
      </c>
      <c r="J37" s="190">
        <v>13.58</v>
      </c>
      <c r="K37" s="346">
        <f>J37*H37</f>
        <v>13.58</v>
      </c>
      <c r="L37" s="270"/>
    </row>
    <row r="38" spans="1:12" ht="12.75" outlineLevel="1">
      <c r="A38" s="318"/>
      <c r="B38" s="317" t="s">
        <v>67</v>
      </c>
      <c r="C38" s="296"/>
      <c r="D38" s="297"/>
      <c r="E38" s="298"/>
      <c r="F38" s="299"/>
      <c r="G38" s="360"/>
      <c r="H38" s="300"/>
      <c r="I38" s="298"/>
      <c r="J38" s="301"/>
      <c r="K38" s="347"/>
      <c r="L38" s="167"/>
    </row>
    <row r="39" spans="1:12" ht="12.75" outlineLevel="1">
      <c r="A39" s="319"/>
      <c r="B39" s="261" t="s">
        <v>13</v>
      </c>
      <c r="C39" s="307"/>
      <c r="D39" s="302"/>
      <c r="E39" s="303" t="str">
        <f>IF(D39&lt;&gt;1,"korda","kord")</f>
        <v>korda</v>
      </c>
      <c r="F39" s="195">
        <f>C38*C39</f>
        <v>0</v>
      </c>
      <c r="G39" s="361">
        <f>D39*F39</f>
        <v>0</v>
      </c>
      <c r="H39" s="304"/>
      <c r="I39" s="303"/>
      <c r="J39" s="305"/>
      <c r="K39" s="348"/>
      <c r="L39" s="167"/>
    </row>
    <row r="40" spans="1:12" ht="12.75">
      <c r="A40" s="320" t="s">
        <v>20</v>
      </c>
      <c r="B40" s="320"/>
      <c r="C40" s="93"/>
      <c r="D40" s="308"/>
      <c r="E40" s="248"/>
      <c r="F40" s="203"/>
      <c r="G40" s="362"/>
      <c r="H40" s="309"/>
      <c r="I40" s="248"/>
      <c r="J40" s="310"/>
      <c r="K40" s="349"/>
      <c r="L40" s="270"/>
    </row>
    <row r="41" spans="1:12" ht="12.75" outlineLevel="1">
      <c r="A41" s="133"/>
      <c r="B41" s="317" t="s">
        <v>67</v>
      </c>
      <c r="C41" s="363"/>
      <c r="D41" s="196"/>
      <c r="E41" s="78"/>
      <c r="F41" s="197"/>
      <c r="G41" s="332"/>
      <c r="H41" s="185"/>
      <c r="I41" s="73"/>
      <c r="J41" s="190"/>
      <c r="K41" s="346"/>
      <c r="L41" s="270" t="s">
        <v>96</v>
      </c>
    </row>
    <row r="42" spans="1:12" ht="12.75" outlineLevel="1">
      <c r="A42" s="129"/>
      <c r="B42" s="40" t="s">
        <v>13</v>
      </c>
      <c r="C42" s="138"/>
      <c r="D42" s="54"/>
      <c r="E42" s="55" t="str">
        <f>IF(D42&lt;&gt;1,"korda","kord")</f>
        <v>korda</v>
      </c>
      <c r="F42" s="193">
        <f>C41*C42</f>
        <v>0</v>
      </c>
      <c r="G42" s="357">
        <f>D42*F42</f>
        <v>0</v>
      </c>
      <c r="H42" s="52">
        <v>1</v>
      </c>
      <c r="I42" s="55" t="str">
        <f>IF(H42&gt;1,"korda","kord")</f>
        <v>kord</v>
      </c>
      <c r="J42" s="43">
        <v>46.6</v>
      </c>
      <c r="K42" s="350">
        <f>J42*H42</f>
        <v>46.6</v>
      </c>
      <c r="L42" s="270"/>
    </row>
    <row r="43" spans="1:12" ht="12.75" outlineLevel="1">
      <c r="A43" s="133"/>
      <c r="B43" s="317" t="s">
        <v>67</v>
      </c>
      <c r="C43" s="365"/>
      <c r="D43" s="273"/>
      <c r="E43" s="73"/>
      <c r="F43" s="197"/>
      <c r="G43" s="358"/>
      <c r="H43" s="185"/>
      <c r="I43" s="73"/>
      <c r="J43" s="190"/>
      <c r="K43" s="346"/>
      <c r="L43" s="270" t="s">
        <v>97</v>
      </c>
    </row>
    <row r="44" spans="1:12" ht="12.75" outlineLevel="1">
      <c r="A44" s="129"/>
      <c r="B44" s="40" t="s">
        <v>13</v>
      </c>
      <c r="C44" s="272"/>
      <c r="D44" s="15"/>
      <c r="E44" s="55" t="str">
        <f>IF(D44&lt;&gt;1,"korda","kord")</f>
        <v>korda</v>
      </c>
      <c r="F44" s="193">
        <f>C43*C44</f>
        <v>0</v>
      </c>
      <c r="G44" s="357">
        <f>D44*F44</f>
        <v>0</v>
      </c>
      <c r="H44" s="52">
        <v>1</v>
      </c>
      <c r="I44" s="55" t="str">
        <f>IF(H44&gt;1,"korda","kord")</f>
        <v>kord</v>
      </c>
      <c r="J44" s="43">
        <v>17.06</v>
      </c>
      <c r="K44" s="350">
        <f>J44*H44</f>
        <v>17.06</v>
      </c>
      <c r="L44" s="270"/>
    </row>
    <row r="45" spans="1:12" ht="12.75" outlineLevel="1">
      <c r="A45" s="133"/>
      <c r="B45" s="317" t="s">
        <v>67</v>
      </c>
      <c r="C45" s="364"/>
      <c r="D45" s="199"/>
      <c r="E45" s="79"/>
      <c r="F45" s="197"/>
      <c r="G45" s="358"/>
      <c r="H45" s="201"/>
      <c r="I45" s="80"/>
      <c r="J45" s="221"/>
      <c r="K45" s="351"/>
      <c r="L45" s="271" t="s">
        <v>78</v>
      </c>
    </row>
    <row r="46" spans="1:12" ht="12.75" outlineLevel="1">
      <c r="A46" s="319"/>
      <c r="B46" s="261" t="s">
        <v>13</v>
      </c>
      <c r="C46" s="141"/>
      <c r="D46" s="92"/>
      <c r="E46" s="55" t="str">
        <f>IF(D46&lt;&gt;1,"korda","kord")</f>
        <v>korda</v>
      </c>
      <c r="F46" s="195">
        <f>C45*C46</f>
        <v>0</v>
      </c>
      <c r="G46" s="367">
        <f>D46*F46</f>
        <v>0</v>
      </c>
      <c r="H46" s="52">
        <v>1</v>
      </c>
      <c r="I46" s="55" t="str">
        <f>IF(H46&gt;1,"korda","kord")</f>
        <v>kord</v>
      </c>
      <c r="J46" s="43">
        <v>23.65</v>
      </c>
      <c r="K46" s="350">
        <f>J46*H46</f>
        <v>23.65</v>
      </c>
      <c r="L46" s="270"/>
    </row>
    <row r="47" spans="1:12" ht="12.75">
      <c r="A47" s="320" t="s">
        <v>21</v>
      </c>
      <c r="B47" s="320"/>
      <c r="C47" s="93"/>
      <c r="D47" s="202"/>
      <c r="E47" s="94"/>
      <c r="F47" s="203"/>
      <c r="G47" s="204"/>
      <c r="H47" s="205"/>
      <c r="I47" s="94"/>
      <c r="J47" s="205"/>
      <c r="K47" s="368"/>
      <c r="L47" s="270"/>
    </row>
    <row r="48" spans="1:12" ht="12.75" outlineLevel="1">
      <c r="A48" s="133"/>
      <c r="B48" s="317" t="s">
        <v>67</v>
      </c>
      <c r="C48" s="363"/>
      <c r="D48" s="199"/>
      <c r="E48" s="79"/>
      <c r="F48" s="197"/>
      <c r="G48" s="200"/>
      <c r="H48" s="201"/>
      <c r="I48" s="80"/>
      <c r="J48" s="201"/>
      <c r="K48" s="351"/>
      <c r="L48" s="271" t="s">
        <v>79</v>
      </c>
    </row>
    <row r="49" spans="1:12" ht="12.75" outlineLevel="1">
      <c r="A49" s="129"/>
      <c r="B49" s="40" t="s">
        <v>13</v>
      </c>
      <c r="C49" s="138"/>
      <c r="D49" s="54"/>
      <c r="E49" s="55" t="str">
        <f>IF(D49&lt;&gt;1,"korda","kord")</f>
        <v>korda</v>
      </c>
      <c r="F49" s="193">
        <f>C48*C49</f>
        <v>0</v>
      </c>
      <c r="G49" s="369">
        <f>D49*F49</f>
        <v>0</v>
      </c>
      <c r="H49" s="198">
        <v>2</v>
      </c>
      <c r="I49" s="16" t="s">
        <v>75</v>
      </c>
      <c r="J49" s="211">
        <v>2.24</v>
      </c>
      <c r="K49" s="369">
        <v>4.47</v>
      </c>
      <c r="L49" s="270"/>
    </row>
    <row r="50" spans="1:12" ht="12.75" outlineLevel="1">
      <c r="A50" s="133"/>
      <c r="B50" s="317" t="s">
        <v>67</v>
      </c>
      <c r="C50" s="142"/>
      <c r="D50" s="199"/>
      <c r="E50" s="79"/>
      <c r="F50" s="197"/>
      <c r="G50" s="200"/>
      <c r="H50" s="201"/>
      <c r="I50" s="80"/>
      <c r="J50" s="201"/>
      <c r="K50" s="71"/>
      <c r="L50" s="271"/>
    </row>
    <row r="51" spans="1:12" ht="12.75" outlineLevel="1">
      <c r="A51" s="129"/>
      <c r="B51" s="40" t="s">
        <v>13</v>
      </c>
      <c r="C51" s="138"/>
      <c r="D51" s="15"/>
      <c r="E51" s="55" t="str">
        <f>IF(D51&lt;&gt;1,"korda","kord")</f>
        <v>korda</v>
      </c>
      <c r="F51" s="206">
        <f>C50*C51</f>
        <v>0</v>
      </c>
      <c r="G51" s="21">
        <f>D51*F51</f>
        <v>0</v>
      </c>
      <c r="H51" s="198"/>
      <c r="I51" s="16"/>
      <c r="J51" s="198"/>
      <c r="K51" s="17"/>
      <c r="L51" s="192"/>
    </row>
    <row r="52" spans="1:12" ht="12.75">
      <c r="A52" s="285" t="s">
        <v>14</v>
      </c>
      <c r="B52" s="41"/>
      <c r="C52" s="34"/>
      <c r="D52" s="207"/>
      <c r="E52" s="28"/>
      <c r="F52" s="208"/>
      <c r="G52" s="29"/>
      <c r="H52" s="207"/>
      <c r="I52" s="28"/>
      <c r="J52" s="209"/>
      <c r="K52" s="29"/>
      <c r="L52" s="192"/>
    </row>
    <row r="53" spans="1:11" ht="12.75">
      <c r="A53" s="321" t="s">
        <v>34</v>
      </c>
      <c r="B53" s="102"/>
      <c r="C53" s="70"/>
      <c r="D53" s="274"/>
      <c r="E53" s="275"/>
      <c r="F53" s="276"/>
      <c r="G53" s="200">
        <f>D53*F53</f>
        <v>0</v>
      </c>
      <c r="H53" s="277"/>
      <c r="I53" s="80"/>
      <c r="J53" s="221"/>
      <c r="K53" s="200">
        <f>H53*J53</f>
        <v>0</v>
      </c>
    </row>
    <row r="54" spans="1:11" ht="12.75">
      <c r="A54" s="322" t="s">
        <v>34</v>
      </c>
      <c r="B54" s="40"/>
      <c r="C54" s="30"/>
      <c r="D54" s="14"/>
      <c r="E54" s="144"/>
      <c r="F54" s="143"/>
      <c r="G54" s="21">
        <f>D54*F54</f>
        <v>0</v>
      </c>
      <c r="H54" s="210"/>
      <c r="I54" s="16"/>
      <c r="J54" s="211"/>
      <c r="K54" s="21"/>
    </row>
    <row r="55" spans="1:11" ht="12.75">
      <c r="A55" s="323" t="s">
        <v>25</v>
      </c>
      <c r="B55" s="323"/>
      <c r="C55" s="85"/>
      <c r="D55" s="86"/>
      <c r="E55" s="87"/>
      <c r="F55" s="88"/>
      <c r="G55" s="352">
        <f>SUM(G16:G54)</f>
        <v>0</v>
      </c>
      <c r="H55" s="86"/>
      <c r="I55" s="87"/>
      <c r="J55" s="89"/>
      <c r="K55" s="352">
        <f>SUM(K16:K54)</f>
        <v>1191.36</v>
      </c>
    </row>
    <row r="56" spans="1:11" ht="12.75">
      <c r="A56" s="379" t="s">
        <v>3</v>
      </c>
      <c r="B56" s="380"/>
      <c r="C56" s="380"/>
      <c r="D56" s="380"/>
      <c r="E56" s="380"/>
      <c r="F56" s="380"/>
      <c r="G56" s="353">
        <f>G14-G55</f>
        <v>0</v>
      </c>
      <c r="H56" s="381"/>
      <c r="I56" s="226"/>
      <c r="J56" s="226"/>
      <c r="K56" s="353">
        <f>K14-K55</f>
        <v>1698.64</v>
      </c>
    </row>
    <row r="57" spans="1:22" ht="12.75" outlineLevel="1">
      <c r="A57" s="530" t="s">
        <v>31</v>
      </c>
      <c r="B57" s="543"/>
      <c r="C57" s="543"/>
      <c r="D57" s="543"/>
      <c r="E57" s="543"/>
      <c r="F57" s="543"/>
      <c r="G57" s="376"/>
      <c r="H57" s="518"/>
      <c r="I57" s="518"/>
      <c r="J57" s="518"/>
      <c r="K57" s="376"/>
      <c r="L57" s="167"/>
      <c r="R57" s="212"/>
      <c r="S57" s="212"/>
      <c r="T57" s="212"/>
      <c r="U57" s="212"/>
      <c r="V57" s="212"/>
    </row>
    <row r="58" spans="1:22" ht="12.75" outlineLevel="1">
      <c r="A58" s="389" t="s">
        <v>68</v>
      </c>
      <c r="B58" s="384"/>
      <c r="C58" s="384"/>
      <c r="D58" s="384"/>
      <c r="E58" s="384"/>
      <c r="F58" s="384"/>
      <c r="G58" s="473"/>
      <c r="H58" s="526"/>
      <c r="I58" s="526"/>
      <c r="J58" s="526"/>
      <c r="K58" s="504">
        <v>12.3</v>
      </c>
      <c r="R58" s="212"/>
      <c r="S58" s="212"/>
      <c r="T58" s="212"/>
      <c r="U58" s="212"/>
      <c r="V58" s="212"/>
    </row>
    <row r="59" spans="1:22" ht="12.75" outlineLevel="1">
      <c r="A59" s="390" t="s">
        <v>69</v>
      </c>
      <c r="B59" s="373"/>
      <c r="C59" s="373"/>
      <c r="D59" s="373"/>
      <c r="E59" s="373"/>
      <c r="F59" s="373"/>
      <c r="G59" s="474"/>
      <c r="H59" s="513"/>
      <c r="I59" s="513"/>
      <c r="J59" s="513"/>
      <c r="K59" s="505">
        <v>51.6</v>
      </c>
      <c r="R59" s="212"/>
      <c r="S59" s="212"/>
      <c r="T59" s="212"/>
      <c r="U59" s="212"/>
      <c r="V59" s="212"/>
    </row>
    <row r="60" spans="1:11" ht="12.75" outlineLevel="1">
      <c r="A60" s="390" t="s">
        <v>70</v>
      </c>
      <c r="B60" s="373"/>
      <c r="C60" s="373"/>
      <c r="D60" s="373"/>
      <c r="E60" s="373"/>
      <c r="F60" s="373"/>
      <c r="G60" s="474"/>
      <c r="H60" s="513"/>
      <c r="I60" s="513"/>
      <c r="J60" s="513"/>
      <c r="K60" s="505">
        <v>29.6</v>
      </c>
    </row>
    <row r="61" spans="1:11" ht="12.75" outlineLevel="1">
      <c r="A61" s="390" t="s">
        <v>57</v>
      </c>
      <c r="B61" s="373"/>
      <c r="C61" s="373"/>
      <c r="D61" s="373"/>
      <c r="E61" s="373"/>
      <c r="F61" s="373"/>
      <c r="G61" s="474"/>
      <c r="H61" s="513"/>
      <c r="I61" s="513"/>
      <c r="J61" s="513"/>
      <c r="K61" s="505">
        <v>12.5</v>
      </c>
    </row>
    <row r="62" spans="1:11" ht="12.75" outlineLevel="1">
      <c r="A62" s="390" t="s">
        <v>71</v>
      </c>
      <c r="B62" s="373"/>
      <c r="C62" s="373"/>
      <c r="D62" s="373"/>
      <c r="E62" s="373"/>
      <c r="F62" s="373"/>
      <c r="G62" s="474"/>
      <c r="H62" s="513"/>
      <c r="I62" s="513"/>
      <c r="J62" s="513"/>
      <c r="K62" s="505">
        <v>7</v>
      </c>
    </row>
    <row r="63" spans="1:11" ht="12.75" outlineLevel="1">
      <c r="A63" s="509" t="s">
        <v>94</v>
      </c>
      <c r="B63" s="373"/>
      <c r="C63" s="373"/>
      <c r="D63" s="373"/>
      <c r="E63" s="373"/>
      <c r="F63" s="373"/>
      <c r="G63" s="474"/>
      <c r="H63" s="513"/>
      <c r="I63" s="513"/>
      <c r="J63" s="513"/>
      <c r="K63" s="505">
        <v>10.2</v>
      </c>
    </row>
    <row r="64" spans="1:11" ht="12.75" outlineLevel="1">
      <c r="A64" s="390" t="s">
        <v>72</v>
      </c>
      <c r="B64" s="373"/>
      <c r="C64" s="373"/>
      <c r="D64" s="373"/>
      <c r="E64" s="373"/>
      <c r="F64" s="373"/>
      <c r="G64" s="474"/>
      <c r="H64" s="513"/>
      <c r="I64" s="513"/>
      <c r="J64" s="513"/>
      <c r="K64" s="505">
        <v>16.1</v>
      </c>
    </row>
    <row r="65" spans="1:11" ht="12.75" outlineLevel="1">
      <c r="A65" s="390" t="s">
        <v>59</v>
      </c>
      <c r="B65" s="373"/>
      <c r="C65" s="373"/>
      <c r="D65" s="373"/>
      <c r="E65" s="373"/>
      <c r="F65" s="373"/>
      <c r="G65" s="474"/>
      <c r="H65" s="513"/>
      <c r="I65" s="513"/>
      <c r="J65" s="513"/>
      <c r="K65" s="505">
        <v>108.7</v>
      </c>
    </row>
    <row r="66" spans="1:11" ht="12.75" outlineLevel="1">
      <c r="A66" s="390" t="s">
        <v>60</v>
      </c>
      <c r="B66" s="373"/>
      <c r="C66" s="373"/>
      <c r="D66" s="373"/>
      <c r="E66" s="373"/>
      <c r="F66" s="373"/>
      <c r="G66" s="474"/>
      <c r="H66" s="513"/>
      <c r="I66" s="513"/>
      <c r="J66" s="513"/>
      <c r="K66" s="505">
        <v>39</v>
      </c>
    </row>
    <row r="67" spans="1:11" ht="12.75" outlineLevel="1">
      <c r="A67" s="390" t="s">
        <v>61</v>
      </c>
      <c r="B67" s="373"/>
      <c r="C67" s="373"/>
      <c r="D67" s="373"/>
      <c r="E67" s="373"/>
      <c r="F67" s="373"/>
      <c r="G67" s="474"/>
      <c r="H67" s="513"/>
      <c r="I67" s="513"/>
      <c r="J67" s="513"/>
      <c r="K67" s="505">
        <v>58.3</v>
      </c>
    </row>
    <row r="68" spans="1:11" ht="12.75" outlineLevel="1">
      <c r="A68" s="390" t="s">
        <v>62</v>
      </c>
      <c r="B68" s="373"/>
      <c r="C68" s="373"/>
      <c r="D68" s="373"/>
      <c r="E68" s="373"/>
      <c r="F68" s="373"/>
      <c r="G68" s="474"/>
      <c r="H68" s="513"/>
      <c r="I68" s="513"/>
      <c r="J68" s="513"/>
      <c r="K68" s="505">
        <v>37.7</v>
      </c>
    </row>
    <row r="69" spans="1:11" ht="12.75" outlineLevel="1">
      <c r="A69" s="390" t="s">
        <v>63</v>
      </c>
      <c r="B69" s="373"/>
      <c r="C69" s="373"/>
      <c r="D69" s="373"/>
      <c r="E69" s="373"/>
      <c r="F69" s="373"/>
      <c r="G69" s="474"/>
      <c r="H69" s="513"/>
      <c r="I69" s="513"/>
      <c r="J69" s="513"/>
      <c r="K69" s="505">
        <v>532.2</v>
      </c>
    </row>
    <row r="70" spans="1:11" ht="12.75" outlineLevel="1">
      <c r="A70" s="390" t="s">
        <v>73</v>
      </c>
      <c r="B70" s="373"/>
      <c r="C70" s="373"/>
      <c r="D70" s="373"/>
      <c r="E70" s="373"/>
      <c r="F70" s="373"/>
      <c r="G70" s="474"/>
      <c r="H70" s="513"/>
      <c r="I70" s="513"/>
      <c r="J70" s="513"/>
      <c r="K70" s="505">
        <v>131.6</v>
      </c>
    </row>
    <row r="71" spans="1:11" ht="12.75" outlineLevel="1">
      <c r="A71" s="390" t="s">
        <v>58</v>
      </c>
      <c r="B71" s="373"/>
      <c r="C71" s="373"/>
      <c r="D71" s="373"/>
      <c r="E71" s="373"/>
      <c r="F71" s="373"/>
      <c r="G71" s="474"/>
      <c r="H71" s="513"/>
      <c r="I71" s="513"/>
      <c r="J71" s="513"/>
      <c r="K71" s="505">
        <v>7.7</v>
      </c>
    </row>
    <row r="72" spans="1:11" ht="12.75" outlineLevel="1">
      <c r="A72" s="390" t="s">
        <v>74</v>
      </c>
      <c r="B72" s="373"/>
      <c r="C72" s="373"/>
      <c r="D72" s="373"/>
      <c r="E72" s="373"/>
      <c r="F72" s="373"/>
      <c r="G72" s="474"/>
      <c r="H72" s="513"/>
      <c r="I72" s="513"/>
      <c r="J72" s="513"/>
      <c r="K72" s="505">
        <v>45</v>
      </c>
    </row>
    <row r="73" spans="1:11" ht="12.75" outlineLevel="1">
      <c r="A73" s="383"/>
      <c r="B73" s="382"/>
      <c r="C73" s="382"/>
      <c r="D73" s="382"/>
      <c r="E73" s="382"/>
      <c r="F73" s="382"/>
      <c r="G73" s="475"/>
      <c r="H73" s="513"/>
      <c r="I73" s="513"/>
      <c r="J73" s="513"/>
      <c r="K73" s="506"/>
    </row>
    <row r="74" spans="1:11" ht="12.75" outlineLevel="1">
      <c r="A74" s="527"/>
      <c r="B74" s="528"/>
      <c r="C74" s="528"/>
      <c r="D74" s="528"/>
      <c r="E74" s="528"/>
      <c r="F74" s="528"/>
      <c r="G74" s="385"/>
      <c r="H74" s="513"/>
      <c r="I74" s="513"/>
      <c r="J74" s="513"/>
      <c r="K74" s="387"/>
    </row>
    <row r="75" spans="1:11" ht="12.75" outlineLevel="1">
      <c r="A75" s="527"/>
      <c r="B75" s="528"/>
      <c r="C75" s="528"/>
      <c r="D75" s="528"/>
      <c r="E75" s="528"/>
      <c r="F75" s="528"/>
      <c r="G75" s="385"/>
      <c r="H75" s="513"/>
      <c r="I75" s="513"/>
      <c r="J75" s="513"/>
      <c r="K75" s="387"/>
    </row>
    <row r="76" spans="1:12" ht="12.75" outlineLevel="1">
      <c r="A76" s="527"/>
      <c r="B76" s="528"/>
      <c r="C76" s="528"/>
      <c r="D76" s="528"/>
      <c r="E76" s="528"/>
      <c r="F76" s="528"/>
      <c r="G76" s="385"/>
      <c r="H76" s="513"/>
      <c r="I76" s="513"/>
      <c r="J76" s="513"/>
      <c r="K76" s="387"/>
      <c r="L76" s="167"/>
    </row>
    <row r="77" spans="1:11" ht="12.75" outlineLevel="1">
      <c r="A77" s="527"/>
      <c r="B77" s="528"/>
      <c r="C77" s="528"/>
      <c r="D77" s="528"/>
      <c r="E77" s="528"/>
      <c r="F77" s="528"/>
      <c r="G77" s="385"/>
      <c r="H77" s="521"/>
      <c r="I77" s="521"/>
      <c r="J77" s="521"/>
      <c r="K77" s="388"/>
    </row>
    <row r="78" spans="1:11" ht="12.75">
      <c r="A78" s="546" t="s">
        <v>5</v>
      </c>
      <c r="B78" s="547"/>
      <c r="C78" s="547"/>
      <c r="D78" s="547"/>
      <c r="E78" s="547"/>
      <c r="F78" s="547"/>
      <c r="G78" s="482">
        <f>SUM(G58:G77)</f>
        <v>0</v>
      </c>
      <c r="H78" s="522"/>
      <c r="I78" s="522"/>
      <c r="J78" s="522"/>
      <c r="K78" s="484">
        <f>SUM(K58:K77)</f>
        <v>1099.5</v>
      </c>
    </row>
    <row r="79" spans="1:11" ht="12.75">
      <c r="A79" s="90" t="s">
        <v>4</v>
      </c>
      <c r="B79" s="91"/>
      <c r="C79" s="91"/>
      <c r="D79" s="91"/>
      <c r="E79" s="91"/>
      <c r="F79" s="91"/>
      <c r="G79" s="483">
        <f>G56-G78</f>
        <v>0</v>
      </c>
      <c r="H79" s="518"/>
      <c r="I79" s="518"/>
      <c r="J79" s="518"/>
      <c r="K79" s="483">
        <f>K56-K78</f>
        <v>599.1400000000001</v>
      </c>
    </row>
    <row r="80" spans="1:11" ht="12.75">
      <c r="A80" s="478" t="s">
        <v>7</v>
      </c>
      <c r="B80" s="18"/>
      <c r="C80" s="18"/>
      <c r="D80" s="18"/>
      <c r="E80" s="18"/>
      <c r="F80" s="18"/>
      <c r="G80" s="484">
        <f>G55+G78</f>
        <v>0</v>
      </c>
      <c r="H80" s="479"/>
      <c r="I80" s="479"/>
      <c r="J80" s="479"/>
      <c r="K80" s="484">
        <f>K55+K78</f>
        <v>2290.8599999999997</v>
      </c>
    </row>
    <row r="81" spans="1:11" ht="12.75">
      <c r="A81" s="216" t="s">
        <v>93</v>
      </c>
      <c r="B81" s="217"/>
      <c r="C81" s="217"/>
      <c r="D81" s="217"/>
      <c r="E81" s="217"/>
      <c r="F81" s="217"/>
      <c r="G81" s="489">
        <f>IF(D3=0,0,G80/(D3*1000))</f>
        <v>0</v>
      </c>
      <c r="H81" s="219"/>
      <c r="I81" s="218"/>
      <c r="J81" s="218"/>
      <c r="K81" s="493">
        <f>K80/(H3*1000)</f>
        <v>0.11454299999999998</v>
      </c>
    </row>
    <row r="82" spans="1:11" ht="12.75">
      <c r="A82" s="539" t="s">
        <v>51</v>
      </c>
      <c r="B82" s="540"/>
      <c r="C82" s="540"/>
      <c r="D82" s="540"/>
      <c r="E82" s="541"/>
      <c r="F82" s="393"/>
      <c r="G82" s="494">
        <f>F82*(G4+G5)</f>
        <v>0</v>
      </c>
      <c r="H82" s="519"/>
      <c r="I82" s="520"/>
      <c r="J82" s="391">
        <v>0.214</v>
      </c>
      <c r="K82" s="496">
        <v>599</v>
      </c>
    </row>
    <row r="83" spans="1:11" ht="12.75">
      <c r="A83" s="523" t="s">
        <v>52</v>
      </c>
      <c r="B83" s="524"/>
      <c r="C83" s="524"/>
      <c r="D83" s="524"/>
      <c r="E83" s="525"/>
      <c r="F83" s="394"/>
      <c r="G83" s="487">
        <f>F83*(G5+G4)</f>
        <v>0</v>
      </c>
      <c r="H83" s="514"/>
      <c r="I83" s="515"/>
      <c r="J83" s="392">
        <v>0.2</v>
      </c>
      <c r="K83" s="491">
        <f>J83*(K5+K4)</f>
        <v>560</v>
      </c>
    </row>
    <row r="84" spans="1:11" ht="12.75">
      <c r="A84" s="523" t="s">
        <v>53</v>
      </c>
      <c r="B84" s="524"/>
      <c r="C84" s="524"/>
      <c r="D84" s="524"/>
      <c r="E84" s="525"/>
      <c r="F84" s="394"/>
      <c r="G84" s="487">
        <f>F84*G4</f>
        <v>0</v>
      </c>
      <c r="H84" s="514"/>
      <c r="I84" s="515"/>
      <c r="J84" s="392">
        <v>0.2</v>
      </c>
      <c r="K84" s="491">
        <f>J84*K4</f>
        <v>480</v>
      </c>
    </row>
    <row r="85" spans="1:11" ht="12.75">
      <c r="A85" s="548"/>
      <c r="B85" s="549"/>
      <c r="C85" s="549"/>
      <c r="D85" s="549"/>
      <c r="E85" s="550"/>
      <c r="F85" s="485"/>
      <c r="G85" s="488">
        <f>F85*(G4+G5)</f>
        <v>0</v>
      </c>
      <c r="H85" s="516"/>
      <c r="I85" s="517"/>
      <c r="J85" s="290"/>
      <c r="K85" s="492"/>
    </row>
    <row r="86" spans="1:11" ht="12.75">
      <c r="A86" s="529" t="s">
        <v>54</v>
      </c>
      <c r="B86" s="529"/>
      <c r="C86" s="529"/>
      <c r="D86" s="529"/>
      <c r="E86" s="529"/>
      <c r="F86" s="530"/>
      <c r="G86" s="482">
        <f>SUM(G82:G85)</f>
        <v>0</v>
      </c>
      <c r="H86" s="533"/>
      <c r="I86" s="534"/>
      <c r="J86" s="535"/>
      <c r="K86" s="482">
        <f>SUM(K82:K85)</f>
        <v>1639</v>
      </c>
    </row>
    <row r="87" spans="1:11" s="293" customFormat="1" ht="12">
      <c r="A87" s="531" t="s">
        <v>55</v>
      </c>
      <c r="B87" s="531"/>
      <c r="C87" s="531"/>
      <c r="D87" s="531"/>
      <c r="E87" s="531"/>
      <c r="F87" s="532"/>
      <c r="G87" s="482">
        <f>SUM(G83:G86)</f>
        <v>0</v>
      </c>
      <c r="H87" s="536"/>
      <c r="I87" s="537"/>
      <c r="J87" s="538"/>
      <c r="K87" s="477">
        <f>K80+K86</f>
        <v>3929.8599999999997</v>
      </c>
    </row>
    <row r="88" spans="1:11" ht="12.75">
      <c r="A88" s="544" t="s">
        <v>92</v>
      </c>
      <c r="B88" s="545"/>
      <c r="C88" s="545"/>
      <c r="D88" s="545"/>
      <c r="E88" s="545"/>
      <c r="F88" s="545"/>
      <c r="G88" s="495">
        <f>IF(D3=0,0,G87/D3/1000)</f>
        <v>0</v>
      </c>
      <c r="H88" s="395"/>
      <c r="I88" s="395"/>
      <c r="J88" s="395"/>
      <c r="K88" s="495">
        <f>K87/H3/1000</f>
        <v>0.196493</v>
      </c>
    </row>
  </sheetData>
  <sheetProtection sheet="1"/>
  <mergeCells count="43">
    <mergeCell ref="A74:F74"/>
    <mergeCell ref="A77:F77"/>
    <mergeCell ref="D1:G1"/>
    <mergeCell ref="A57:F57"/>
    <mergeCell ref="A88:F88"/>
    <mergeCell ref="A78:F78"/>
    <mergeCell ref="A84:E84"/>
    <mergeCell ref="A85:E85"/>
    <mergeCell ref="A75:F75"/>
    <mergeCell ref="H61:J61"/>
    <mergeCell ref="H62:J62"/>
    <mergeCell ref="A86:F86"/>
    <mergeCell ref="A87:F87"/>
    <mergeCell ref="H86:J86"/>
    <mergeCell ref="H87:J87"/>
    <mergeCell ref="H69:J69"/>
    <mergeCell ref="H70:J70"/>
    <mergeCell ref="H71:J71"/>
    <mergeCell ref="A82:E82"/>
    <mergeCell ref="A83:E83"/>
    <mergeCell ref="H57:J57"/>
    <mergeCell ref="H58:J58"/>
    <mergeCell ref="H59:J59"/>
    <mergeCell ref="H60:J60"/>
    <mergeCell ref="H65:J65"/>
    <mergeCell ref="H66:J66"/>
    <mergeCell ref="H67:J67"/>
    <mergeCell ref="H68:J68"/>
    <mergeCell ref="A76:F76"/>
    <mergeCell ref="H85:I85"/>
    <mergeCell ref="H79:J79"/>
    <mergeCell ref="H82:I82"/>
    <mergeCell ref="H75:J75"/>
    <mergeCell ref="H76:J76"/>
    <mergeCell ref="H77:J77"/>
    <mergeCell ref="H78:J78"/>
    <mergeCell ref="H73:J73"/>
    <mergeCell ref="H74:J74"/>
    <mergeCell ref="H63:J63"/>
    <mergeCell ref="H64:J64"/>
    <mergeCell ref="H83:I83"/>
    <mergeCell ref="H84:I84"/>
    <mergeCell ref="H72:J72"/>
  </mergeCells>
  <printOptions/>
  <pageMargins left="0.44" right="0.37" top="0.46" bottom="0.5" header="0.31" footer="0.41"/>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V88"/>
  <sheetViews>
    <sheetView showGridLines="0" showZeros="0" zoomScalePageLayoutView="0" workbookViewId="0" topLeftCell="A1">
      <selection activeCell="L45" sqref="L45"/>
    </sheetView>
  </sheetViews>
  <sheetFormatPr defaultColWidth="9.140625" defaultRowHeight="12.75" outlineLevelRow="2" outlineLevelCol="1"/>
  <cols>
    <col min="1" max="1" width="23.28125" style="165" customWidth="1"/>
    <col min="2" max="2" width="12.421875" style="165" customWidth="1" outlineLevel="1"/>
    <col min="3" max="3" width="9.57421875" style="165" customWidth="1" outlineLevel="1"/>
    <col min="4" max="4" width="9.140625" style="165" customWidth="1"/>
    <col min="5" max="5" width="8.140625" style="165" customWidth="1"/>
    <col min="6" max="11" width="9.140625" style="165" customWidth="1"/>
    <col min="12" max="12" width="51.7109375" style="165" customWidth="1"/>
    <col min="13" max="16384" width="9.140625" style="165" customWidth="1"/>
  </cols>
  <sheetData>
    <row r="1" spans="1:12" ht="30">
      <c r="A1" s="1" t="str">
        <f>'20 t-ha'!A1</f>
        <v>KARTUL</v>
      </c>
      <c r="B1" s="461" t="s">
        <v>49</v>
      </c>
      <c r="C1" s="1"/>
      <c r="D1" s="542">
        <v>2011</v>
      </c>
      <c r="E1" s="542"/>
      <c r="F1" s="542"/>
      <c r="G1" s="542"/>
      <c r="H1" s="457" t="s">
        <v>32</v>
      </c>
      <c r="I1" s="458" t="s">
        <v>88</v>
      </c>
      <c r="J1" s="459" t="s">
        <v>33</v>
      </c>
      <c r="K1" s="460"/>
      <c r="L1" s="164" t="s">
        <v>81</v>
      </c>
    </row>
    <row r="2" spans="1:11" ht="12.75">
      <c r="A2" s="19"/>
      <c r="B2" s="18"/>
      <c r="C2" s="18"/>
      <c r="D2" s="2"/>
      <c r="E2" s="3"/>
      <c r="F2" s="4" t="s">
        <v>64</v>
      </c>
      <c r="G2" s="5" t="s">
        <v>89</v>
      </c>
      <c r="H2" s="2"/>
      <c r="I2" s="3"/>
      <c r="J2" s="4" t="s">
        <v>65</v>
      </c>
      <c r="K2" s="5" t="s">
        <v>89</v>
      </c>
    </row>
    <row r="3" spans="1:11" ht="12.75">
      <c r="A3" s="23" t="s">
        <v>0</v>
      </c>
      <c r="B3" s="23"/>
      <c r="C3" s="23"/>
      <c r="D3" s="222"/>
      <c r="E3" s="82" t="s">
        <v>30</v>
      </c>
      <c r="F3" s="25"/>
      <c r="G3" s="26"/>
      <c r="H3" s="223">
        <v>35</v>
      </c>
      <c r="I3" s="7" t="s">
        <v>30</v>
      </c>
      <c r="J3" s="25"/>
      <c r="K3" s="26"/>
    </row>
    <row r="4" spans="1:12" ht="12.75">
      <c r="A4" s="81" t="s">
        <v>43</v>
      </c>
      <c r="B4" s="81"/>
      <c r="C4" s="224"/>
      <c r="D4" s="190">
        <f>C4*D3</f>
        <v>0</v>
      </c>
      <c r="E4" s="82" t="s">
        <v>30</v>
      </c>
      <c r="F4" s="83"/>
      <c r="G4" s="332">
        <f>D4*F4</f>
        <v>0</v>
      </c>
      <c r="H4" s="166">
        <v>21</v>
      </c>
      <c r="I4" s="82" t="s">
        <v>30</v>
      </c>
      <c r="J4" s="331">
        <v>200</v>
      </c>
      <c r="K4" s="332">
        <f>J4*H4</f>
        <v>4200</v>
      </c>
      <c r="L4" s="165" t="s">
        <v>44</v>
      </c>
    </row>
    <row r="5" spans="1:11" ht="12.75">
      <c r="A5" s="81" t="s">
        <v>45</v>
      </c>
      <c r="B5" s="81"/>
      <c r="C5" s="224"/>
      <c r="D5" s="190">
        <f>C5*D3</f>
        <v>0</v>
      </c>
      <c r="E5" s="82" t="s">
        <v>30</v>
      </c>
      <c r="F5" s="83"/>
      <c r="G5" s="332">
        <f>D5*F5</f>
        <v>0</v>
      </c>
      <c r="H5" s="166">
        <v>14</v>
      </c>
      <c r="I5" s="82" t="s">
        <v>30</v>
      </c>
      <c r="J5" s="331">
        <v>50</v>
      </c>
      <c r="K5" s="332">
        <f>J5*H5</f>
        <v>700</v>
      </c>
    </row>
    <row r="6" spans="1:12" ht="12.75">
      <c r="A6" s="20"/>
      <c r="B6" s="312"/>
      <c r="C6" s="225"/>
      <c r="D6" s="43"/>
      <c r="E6" s="42"/>
      <c r="F6" s="45"/>
      <c r="G6" s="334"/>
      <c r="H6" s="44"/>
      <c r="I6" s="42"/>
      <c r="J6" s="333"/>
      <c r="K6" s="334"/>
      <c r="L6" s="168"/>
    </row>
    <row r="7" spans="1:12" ht="12.75">
      <c r="A7" s="23" t="s">
        <v>17</v>
      </c>
      <c r="B7" s="36"/>
      <c r="C7" s="36"/>
      <c r="D7" s="46"/>
      <c r="E7" s="47"/>
      <c r="F7" s="25"/>
      <c r="G7" s="336"/>
      <c r="H7" s="48"/>
      <c r="I7" s="47"/>
      <c r="J7" s="335"/>
      <c r="K7" s="336"/>
      <c r="L7" s="167"/>
    </row>
    <row r="8" spans="1:12" ht="12.75">
      <c r="A8" s="123" t="s">
        <v>18</v>
      </c>
      <c r="B8" s="81"/>
      <c r="C8" s="81"/>
      <c r="D8" s="169"/>
      <c r="E8" s="170"/>
      <c r="F8" s="171"/>
      <c r="G8" s="354"/>
      <c r="H8" s="171"/>
      <c r="I8" s="172"/>
      <c r="J8" s="337"/>
      <c r="K8" s="332">
        <v>90</v>
      </c>
      <c r="L8" s="167"/>
    </row>
    <row r="9" spans="1:12" ht="12.75" outlineLevel="1">
      <c r="A9" s="124"/>
      <c r="B9" s="20"/>
      <c r="C9" s="20"/>
      <c r="D9" s="173"/>
      <c r="E9" s="174"/>
      <c r="F9" s="175"/>
      <c r="G9" s="355"/>
      <c r="H9" s="175"/>
      <c r="I9" s="176"/>
      <c r="J9" s="338"/>
      <c r="K9" s="334"/>
      <c r="L9" s="167"/>
    </row>
    <row r="10" spans="1:12" ht="12.75" outlineLevel="1">
      <c r="A10" s="123"/>
      <c r="B10" s="81"/>
      <c r="C10" s="81"/>
      <c r="D10" s="169"/>
      <c r="E10" s="170"/>
      <c r="F10" s="171"/>
      <c r="G10" s="354"/>
      <c r="H10" s="171"/>
      <c r="I10" s="172"/>
      <c r="J10" s="337"/>
      <c r="K10" s="332"/>
      <c r="L10" s="167"/>
    </row>
    <row r="11" spans="1:12" ht="12.75" outlineLevel="1">
      <c r="A11" s="124"/>
      <c r="B11" s="20"/>
      <c r="C11" s="20"/>
      <c r="D11" s="173"/>
      <c r="E11" s="174"/>
      <c r="F11" s="175"/>
      <c r="G11" s="355"/>
      <c r="H11" s="175"/>
      <c r="I11" s="176"/>
      <c r="J11" s="338"/>
      <c r="K11" s="334"/>
      <c r="L11" s="167"/>
    </row>
    <row r="12" spans="1:12" ht="12.75" outlineLevel="1">
      <c r="A12" s="123"/>
      <c r="B12" s="81"/>
      <c r="C12" s="81"/>
      <c r="D12" s="169"/>
      <c r="E12" s="170"/>
      <c r="F12" s="171"/>
      <c r="G12" s="354"/>
      <c r="H12" s="171"/>
      <c r="I12" s="172"/>
      <c r="J12" s="337"/>
      <c r="K12" s="332"/>
      <c r="L12" s="167"/>
    </row>
    <row r="13" spans="1:12" ht="12.75" outlineLevel="1">
      <c r="A13" s="125"/>
      <c r="B13" s="37"/>
      <c r="C13" s="37"/>
      <c r="D13" s="177"/>
      <c r="E13" s="178"/>
      <c r="F13" s="179"/>
      <c r="G13" s="356"/>
      <c r="H13" s="179"/>
      <c r="I13" s="180"/>
      <c r="J13" s="339"/>
      <c r="K13" s="340"/>
      <c r="L13" s="167"/>
    </row>
    <row r="14" spans="1:12" ht="12.75">
      <c r="A14" s="96" t="s">
        <v>26</v>
      </c>
      <c r="B14" s="96"/>
      <c r="C14" s="96"/>
      <c r="D14" s="294"/>
      <c r="E14" s="162"/>
      <c r="F14" s="294"/>
      <c r="G14" s="342">
        <f>SUM(G4:G13)</f>
        <v>0</v>
      </c>
      <c r="H14" s="295"/>
      <c r="I14" s="162"/>
      <c r="J14" s="341"/>
      <c r="K14" s="342">
        <f>SUM(K4:K13)</f>
        <v>4990</v>
      </c>
      <c r="L14" s="167"/>
    </row>
    <row r="15" spans="1:12" ht="12.75">
      <c r="A15" s="313" t="s">
        <v>2</v>
      </c>
      <c r="B15" s="313"/>
      <c r="C15" s="27"/>
      <c r="D15" s="53"/>
      <c r="E15" s="47"/>
      <c r="F15" s="25"/>
      <c r="G15" s="336"/>
      <c r="H15" s="53"/>
      <c r="I15" s="47"/>
      <c r="J15" s="25"/>
      <c r="K15" s="49"/>
      <c r="L15" s="167"/>
    </row>
    <row r="16" spans="1:12" ht="12.75">
      <c r="A16" s="22" t="s">
        <v>29</v>
      </c>
      <c r="B16" s="37"/>
      <c r="C16" s="32"/>
      <c r="D16" s="278"/>
      <c r="E16" s="51" t="s">
        <v>9</v>
      </c>
      <c r="F16" s="66"/>
      <c r="G16" s="340">
        <f>D16*F16</f>
        <v>0</v>
      </c>
      <c r="H16" s="236">
        <v>2700</v>
      </c>
      <c r="I16" s="51" t="s">
        <v>9</v>
      </c>
      <c r="J16" s="183">
        <v>0.26</v>
      </c>
      <c r="K16" s="340">
        <f>J16*H16</f>
        <v>702</v>
      </c>
      <c r="L16" s="167" t="s">
        <v>12</v>
      </c>
    </row>
    <row r="17" spans="1:12" ht="12.75">
      <c r="A17" s="23" t="s">
        <v>15</v>
      </c>
      <c r="B17" s="20"/>
      <c r="C17" s="36"/>
      <c r="D17" s="50"/>
      <c r="E17" s="55"/>
      <c r="F17" s="50"/>
      <c r="G17" s="334"/>
      <c r="H17" s="52"/>
      <c r="I17" s="55"/>
      <c r="J17" s="50"/>
      <c r="K17" s="334"/>
      <c r="L17" s="167"/>
    </row>
    <row r="18" spans="1:12" ht="12.75" outlineLevel="1">
      <c r="A18" s="40" t="s">
        <v>11</v>
      </c>
      <c r="B18" s="20"/>
      <c r="C18" s="20"/>
      <c r="D18" s="50"/>
      <c r="E18" s="55"/>
      <c r="F18" s="50"/>
      <c r="G18" s="334"/>
      <c r="H18" s="52"/>
      <c r="I18" s="55"/>
      <c r="J18" s="50"/>
      <c r="K18" s="334"/>
      <c r="L18" s="167"/>
    </row>
    <row r="19" spans="1:12" ht="12.75" outlineLevel="1">
      <c r="A19" s="133"/>
      <c r="B19" s="102" t="s">
        <v>66</v>
      </c>
      <c r="C19" s="128"/>
      <c r="D19" s="131"/>
      <c r="E19" s="73" t="s">
        <v>9</v>
      </c>
      <c r="F19" s="329">
        <f>IF(A20="N",1,IF(A20="P",0.44,IF(A20="K",0.83,0)))</f>
        <v>0</v>
      </c>
      <c r="G19" s="332"/>
      <c r="H19" s="185"/>
      <c r="I19" s="73"/>
      <c r="J19" s="185"/>
      <c r="K19" s="332"/>
      <c r="L19" s="167"/>
    </row>
    <row r="20" spans="1:12" ht="12.75" outlineLevel="1">
      <c r="A20" s="134"/>
      <c r="B20" s="40" t="s">
        <v>10</v>
      </c>
      <c r="C20" s="129"/>
      <c r="D20" s="187">
        <f>(C20*F19*10)*D19/1000</f>
        <v>0</v>
      </c>
      <c r="E20" s="16" t="s">
        <v>9</v>
      </c>
      <c r="F20" s="187">
        <f>IF(D20=0,0,IF(D20&gt;0,(C19/(C20*F19)/10)))</f>
        <v>0</v>
      </c>
      <c r="G20" s="357">
        <f>D20*F20</f>
        <v>0</v>
      </c>
      <c r="H20" s="43"/>
      <c r="I20" s="73"/>
      <c r="J20" s="43"/>
      <c r="K20" s="334"/>
      <c r="L20" s="167" t="s">
        <v>40</v>
      </c>
    </row>
    <row r="21" spans="1:12" ht="12.75" outlineLevel="1">
      <c r="A21" s="133"/>
      <c r="B21" s="102" t="s">
        <v>66</v>
      </c>
      <c r="C21" s="128"/>
      <c r="D21" s="131"/>
      <c r="E21" s="80" t="s">
        <v>9</v>
      </c>
      <c r="F21" s="330">
        <f>IF(A22="N",1,IF(A22="P",0.44,IF(A22="K",0.83,0)))</f>
        <v>0</v>
      </c>
      <c r="G21" s="358"/>
      <c r="H21" s="188"/>
      <c r="I21" s="73"/>
      <c r="J21" s="185"/>
      <c r="K21" s="332"/>
      <c r="L21" s="167" t="s">
        <v>27</v>
      </c>
    </row>
    <row r="22" spans="1:12" ht="12.75" outlineLevel="1">
      <c r="A22" s="135"/>
      <c r="B22" s="103" t="s">
        <v>10</v>
      </c>
      <c r="C22" s="130"/>
      <c r="D22" s="187">
        <f>(C22*F21*10)*D21/1000</f>
        <v>0</v>
      </c>
      <c r="E22" s="16" t="s">
        <v>9</v>
      </c>
      <c r="F22" s="187">
        <f>IF(D22=0,0,IF(D22&gt;0,(C21/(C22*F21)/10)))</f>
        <v>0</v>
      </c>
      <c r="G22" s="359">
        <f>D22*F22</f>
        <v>0</v>
      </c>
      <c r="H22" s="189"/>
      <c r="I22" s="51"/>
      <c r="J22" s="189"/>
      <c r="K22" s="340"/>
      <c r="L22" s="167" t="s">
        <v>28</v>
      </c>
    </row>
    <row r="23" spans="1:12" ht="12.75">
      <c r="A23" s="314" t="s">
        <v>47</v>
      </c>
      <c r="B23" s="243" t="s">
        <v>66</v>
      </c>
      <c r="C23" s="243"/>
      <c r="D23" s="244"/>
      <c r="E23" s="245" t="s">
        <v>30</v>
      </c>
      <c r="F23" s="246">
        <f>C23</f>
        <v>0</v>
      </c>
      <c r="G23" s="344">
        <f>D23*F23</f>
        <v>0</v>
      </c>
      <c r="H23" s="247"/>
      <c r="I23" s="248"/>
      <c r="J23" s="246"/>
      <c r="K23" s="344"/>
      <c r="L23" s="167"/>
    </row>
    <row r="24" spans="1:12" ht="12.75">
      <c r="A24" s="315"/>
      <c r="B24" s="130"/>
      <c r="C24" s="130"/>
      <c r="D24" s="249"/>
      <c r="E24" s="250"/>
      <c r="F24" s="251">
        <f>C24</f>
        <v>0</v>
      </c>
      <c r="G24" s="359">
        <f>D24*F24</f>
        <v>0</v>
      </c>
      <c r="H24" s="50"/>
      <c r="I24" s="55"/>
      <c r="J24" s="50"/>
      <c r="K24" s="334"/>
      <c r="L24" s="167"/>
    </row>
    <row r="25" spans="1:12" ht="12.75">
      <c r="A25" s="41" t="s">
        <v>8</v>
      </c>
      <c r="B25" s="41"/>
      <c r="C25" s="34"/>
      <c r="D25" s="53"/>
      <c r="E25" s="47"/>
      <c r="F25" s="25"/>
      <c r="G25" s="336"/>
      <c r="H25" s="53"/>
      <c r="I25" s="47"/>
      <c r="J25" s="25"/>
      <c r="K25" s="336"/>
      <c r="L25" s="184"/>
    </row>
    <row r="26" spans="1:12" ht="12.75">
      <c r="A26" s="133"/>
      <c r="B26" s="102" t="s">
        <v>66</v>
      </c>
      <c r="C26" s="128"/>
      <c r="D26" s="131"/>
      <c r="E26" s="73" t="s">
        <v>9</v>
      </c>
      <c r="F26" s="185"/>
      <c r="G26" s="332"/>
      <c r="H26" s="188">
        <v>900</v>
      </c>
      <c r="I26" s="73" t="s">
        <v>9</v>
      </c>
      <c r="J26" s="185"/>
      <c r="K26" s="332"/>
      <c r="L26" s="167" t="s">
        <v>76</v>
      </c>
    </row>
    <row r="27" spans="1:12" ht="12.75">
      <c r="A27" s="316" t="s">
        <v>22</v>
      </c>
      <c r="B27" s="40" t="s">
        <v>10</v>
      </c>
      <c r="C27" s="137"/>
      <c r="D27" s="52">
        <f>TRUNC(ROUND((C27*10)*$D$26/1000,0),0)</f>
        <v>0</v>
      </c>
      <c r="E27" s="55" t="s">
        <v>9</v>
      </c>
      <c r="F27" s="190">
        <f>IF(D27=0,0,IF(D27&gt;0,TRUNC(ROUND(($C$26/(($C$27*10)+($C$28*4.4)+($C$29*8.3))),2),2)))</f>
        <v>0</v>
      </c>
      <c r="G27" s="334">
        <f>D27*F27</f>
        <v>0</v>
      </c>
      <c r="H27" s="52">
        <v>99</v>
      </c>
      <c r="I27" s="55" t="s">
        <v>9</v>
      </c>
      <c r="J27" s="378">
        <v>1.92</v>
      </c>
      <c r="K27" s="334">
        <f>J27*H27</f>
        <v>190.07999999999998</v>
      </c>
      <c r="L27" s="167"/>
    </row>
    <row r="28" spans="1:12" ht="12.75">
      <c r="A28" s="102" t="s">
        <v>23</v>
      </c>
      <c r="B28" s="102" t="s">
        <v>10</v>
      </c>
      <c r="C28" s="136"/>
      <c r="D28" s="188">
        <f>TRUNC(ROUND((C28*4.4)*$D$26/1000,0),0)</f>
        <v>0</v>
      </c>
      <c r="E28" s="73" t="s">
        <v>9</v>
      </c>
      <c r="F28" s="190">
        <f>IF(D28=0,0,IF(D28&gt;0,TRUNC(ROUND(($C$26/(($C$27*10)+($C$28*4.4)+($C$29*8.3))),2),2)))</f>
        <v>0</v>
      </c>
      <c r="G28" s="332">
        <f>D28*F28</f>
        <v>0</v>
      </c>
      <c r="H28" s="188">
        <v>44</v>
      </c>
      <c r="I28" s="73" t="s">
        <v>9</v>
      </c>
      <c r="J28" s="378">
        <v>1.92</v>
      </c>
      <c r="K28" s="332">
        <f>J28*H28</f>
        <v>84.47999999999999</v>
      </c>
      <c r="L28" s="168"/>
    </row>
    <row r="29" spans="1:11" ht="12.75">
      <c r="A29" s="40" t="s">
        <v>24</v>
      </c>
      <c r="B29" s="40" t="s">
        <v>10</v>
      </c>
      <c r="C29" s="138"/>
      <c r="D29" s="52">
        <f>TRUNC(ROUND((C29*8.3)*$D$26/1000,0),0)</f>
        <v>0</v>
      </c>
      <c r="E29" s="55" t="s">
        <v>9</v>
      </c>
      <c r="F29" s="190">
        <f>IF(D29=0,0,IF(D29&gt;0,TRUNC(ROUND(($C$26/(($C$27*10)+($C$28*4.4)+($C$29*8.3))),2),2)))</f>
        <v>0</v>
      </c>
      <c r="G29" s="334">
        <f>D29*F29</f>
        <v>0</v>
      </c>
      <c r="H29" s="52">
        <v>157</v>
      </c>
      <c r="I29" s="55" t="s">
        <v>9</v>
      </c>
      <c r="J29" s="378">
        <v>1.92</v>
      </c>
      <c r="K29" s="334">
        <f>J29*H29</f>
        <v>301.44</v>
      </c>
    </row>
    <row r="30" spans="1:12" ht="12.75" outlineLevel="1">
      <c r="A30" s="133"/>
      <c r="B30" s="102" t="s">
        <v>66</v>
      </c>
      <c r="C30" s="128"/>
      <c r="D30" s="131"/>
      <c r="E30" s="73" t="s">
        <v>9</v>
      </c>
      <c r="F30" s="185"/>
      <c r="G30" s="332"/>
      <c r="H30" s="188"/>
      <c r="I30" s="73"/>
      <c r="J30" s="185"/>
      <c r="K30" s="332"/>
      <c r="L30" s="184"/>
    </row>
    <row r="31" spans="1:12" ht="12.75" outlineLevel="1">
      <c r="A31" s="316" t="s">
        <v>22</v>
      </c>
      <c r="B31" s="40" t="s">
        <v>10</v>
      </c>
      <c r="C31" s="137"/>
      <c r="D31" s="52">
        <f>TRUNC(ROUND((C31*10)*$D$30/1000,0),0)</f>
        <v>0</v>
      </c>
      <c r="E31" s="55" t="s">
        <v>9</v>
      </c>
      <c r="F31" s="190">
        <f>IF(D31=0,0,IF(D31&gt;0,TRUNC(ROUND(($C$30/(($C$31*10)+($C$32*4.4)+($C$33*8.3))),2),2)))</f>
        <v>0</v>
      </c>
      <c r="G31" s="332">
        <f>D31*F31</f>
        <v>0</v>
      </c>
      <c r="H31" s="52"/>
      <c r="I31" s="55"/>
      <c r="J31" s="43"/>
      <c r="K31" s="334"/>
      <c r="L31" s="184"/>
    </row>
    <row r="32" spans="1:12" ht="12.75" outlineLevel="1">
      <c r="A32" s="102" t="s">
        <v>23</v>
      </c>
      <c r="B32" s="102" t="s">
        <v>10</v>
      </c>
      <c r="C32" s="136"/>
      <c r="D32" s="188">
        <f>TRUNC(ROUND((C32*4.4)*$D$30/1000,0),0)</f>
        <v>0</v>
      </c>
      <c r="E32" s="73" t="s">
        <v>9</v>
      </c>
      <c r="F32" s="190">
        <f>IF(D32=0,0,IF(D32&gt;0,TRUNC(ROUND(($C$30/(($C$31*10)+($C$32*4.4)+($C$33*8.3))),2),2)))</f>
        <v>0</v>
      </c>
      <c r="G32" s="360">
        <f>D32*F32</f>
        <v>0</v>
      </c>
      <c r="H32" s="188"/>
      <c r="I32" s="73"/>
      <c r="J32" s="190"/>
      <c r="K32" s="332"/>
      <c r="L32" s="184"/>
    </row>
    <row r="33" spans="1:11" ht="12.75" outlineLevel="1">
      <c r="A33" s="40" t="s">
        <v>24</v>
      </c>
      <c r="B33" s="103" t="s">
        <v>10</v>
      </c>
      <c r="C33" s="139"/>
      <c r="D33" s="52">
        <f>TRUNC(ROUND((C33*8.3)*$D$30/1000,0),0)</f>
        <v>0</v>
      </c>
      <c r="E33" s="55" t="s">
        <v>9</v>
      </c>
      <c r="F33" s="190">
        <f>IF(D33=0,0,IF(D33&gt;0,TRUNC(ROUND(($C$30/(($C$31*10)+($C$32*4.4)+($C$33*8.3))),2),2)))</f>
        <v>0</v>
      </c>
      <c r="G33" s="334">
        <f>D33*F33</f>
        <v>0</v>
      </c>
      <c r="H33" s="182"/>
      <c r="I33" s="51"/>
      <c r="J33" s="183"/>
      <c r="K33" s="340"/>
    </row>
    <row r="34" spans="1:11" ht="12.75">
      <c r="A34" s="23" t="s">
        <v>16</v>
      </c>
      <c r="B34" s="41"/>
      <c r="C34" s="34"/>
      <c r="D34" s="53"/>
      <c r="E34" s="47"/>
      <c r="F34" s="25"/>
      <c r="G34" s="336" t="s">
        <v>1</v>
      </c>
      <c r="H34" s="53"/>
      <c r="I34" s="47"/>
      <c r="J34" s="25"/>
      <c r="K34" s="336"/>
    </row>
    <row r="35" spans="1:11" ht="12.75">
      <c r="A35" s="40" t="s">
        <v>19</v>
      </c>
      <c r="B35" s="40"/>
      <c r="C35" s="30"/>
      <c r="D35" s="52"/>
      <c r="E35" s="55"/>
      <c r="F35" s="50"/>
      <c r="G35" s="334"/>
      <c r="H35" s="52"/>
      <c r="I35" s="55"/>
      <c r="J35" s="45"/>
      <c r="K35" s="334"/>
    </row>
    <row r="36" spans="1:12" ht="12.75">
      <c r="A36" s="133"/>
      <c r="B36" s="317" t="s">
        <v>67</v>
      </c>
      <c r="C36" s="363"/>
      <c r="D36" s="188"/>
      <c r="E36" s="73"/>
      <c r="F36" s="185"/>
      <c r="G36" s="332"/>
      <c r="H36" s="191"/>
      <c r="I36" s="73"/>
      <c r="J36" s="191"/>
      <c r="K36" s="345"/>
      <c r="L36" s="270" t="s">
        <v>77</v>
      </c>
    </row>
    <row r="37" spans="1:12" ht="12.75">
      <c r="A37" s="133"/>
      <c r="B37" s="102" t="s">
        <v>13</v>
      </c>
      <c r="C37" s="136"/>
      <c r="D37" s="306"/>
      <c r="E37" s="73" t="str">
        <f>IF(D37&lt;&gt;1,"korda","kord")</f>
        <v>korda</v>
      </c>
      <c r="F37" s="197">
        <f>C36*C37</f>
        <v>0</v>
      </c>
      <c r="G37" s="332">
        <f>D37*F37</f>
        <v>0</v>
      </c>
      <c r="H37" s="188">
        <v>1</v>
      </c>
      <c r="I37" s="73" t="str">
        <f>IF(H37&gt;1,"korda","kord")</f>
        <v>kord</v>
      </c>
      <c r="J37" s="190">
        <v>13.58</v>
      </c>
      <c r="K37" s="346">
        <f>J37*H37</f>
        <v>13.58</v>
      </c>
      <c r="L37" s="270"/>
    </row>
    <row r="38" spans="1:12" ht="12.75" outlineLevel="1">
      <c r="A38" s="318"/>
      <c r="B38" s="317" t="s">
        <v>67</v>
      </c>
      <c r="C38" s="296"/>
      <c r="D38" s="297"/>
      <c r="E38" s="298"/>
      <c r="F38" s="299"/>
      <c r="G38" s="360"/>
      <c r="H38" s="300"/>
      <c r="I38" s="298"/>
      <c r="J38" s="301"/>
      <c r="K38" s="347"/>
      <c r="L38" s="270" t="s">
        <v>80</v>
      </c>
    </row>
    <row r="39" spans="1:12" ht="12.75" outlineLevel="1">
      <c r="A39" s="130"/>
      <c r="B39" s="103" t="s">
        <v>13</v>
      </c>
      <c r="C39" s="140"/>
      <c r="D39" s="63"/>
      <c r="E39" s="55" t="str">
        <f>IF(D39&lt;&gt;1,"korda","kord")</f>
        <v>korda</v>
      </c>
      <c r="F39" s="195">
        <f>C38*C39</f>
        <v>0</v>
      </c>
      <c r="G39" s="340">
        <f>D39*F39</f>
        <v>0</v>
      </c>
      <c r="H39" s="52">
        <v>1</v>
      </c>
      <c r="I39" s="55" t="s">
        <v>6</v>
      </c>
      <c r="J39" s="43">
        <v>24.93</v>
      </c>
      <c r="K39" s="350">
        <f>J39*H39</f>
        <v>24.93</v>
      </c>
      <c r="L39" s="167"/>
    </row>
    <row r="40" spans="1:12" ht="12.75">
      <c r="A40" s="320" t="s">
        <v>20</v>
      </c>
      <c r="B40" s="320"/>
      <c r="C40" s="93"/>
      <c r="D40" s="308"/>
      <c r="E40" s="248"/>
      <c r="F40" s="203"/>
      <c r="G40" s="362"/>
      <c r="H40" s="309"/>
      <c r="I40" s="248"/>
      <c r="J40" s="310"/>
      <c r="K40" s="349"/>
      <c r="L40" s="270"/>
    </row>
    <row r="41" spans="1:12" ht="12.75" outlineLevel="1">
      <c r="A41" s="133"/>
      <c r="B41" s="317" t="s">
        <v>67</v>
      </c>
      <c r="C41" s="363"/>
      <c r="D41" s="196"/>
      <c r="E41" s="78"/>
      <c r="F41" s="197"/>
      <c r="G41" s="332"/>
      <c r="H41" s="185"/>
      <c r="I41" s="73"/>
      <c r="J41" s="190"/>
      <c r="K41" s="346"/>
      <c r="L41" s="270" t="s">
        <v>96</v>
      </c>
    </row>
    <row r="42" spans="1:12" ht="12.75" outlineLevel="1">
      <c r="A42" s="129"/>
      <c r="B42" s="40" t="s">
        <v>13</v>
      </c>
      <c r="C42" s="138"/>
      <c r="D42" s="54"/>
      <c r="E42" s="73" t="str">
        <f>IF(D42&lt;&gt;1,"korda","kord")</f>
        <v>korda</v>
      </c>
      <c r="F42" s="197">
        <f>C41*C42</f>
        <v>0</v>
      </c>
      <c r="G42" s="358">
        <f>D42*F42</f>
        <v>0</v>
      </c>
      <c r="H42" s="188">
        <v>1</v>
      </c>
      <c r="I42" s="73" t="str">
        <f>IF(H42&gt;1,"korda","kord")</f>
        <v>kord</v>
      </c>
      <c r="J42" s="190">
        <v>46.6</v>
      </c>
      <c r="K42" s="346">
        <f>J42*H42</f>
        <v>46.6</v>
      </c>
      <c r="L42" s="270"/>
    </row>
    <row r="43" spans="1:12" ht="12.75" outlineLevel="1">
      <c r="A43" s="133"/>
      <c r="B43" s="317" t="s">
        <v>67</v>
      </c>
      <c r="C43" s="366"/>
      <c r="D43" s="273"/>
      <c r="E43" s="80"/>
      <c r="F43" s="197"/>
      <c r="G43" s="358"/>
      <c r="H43" s="201"/>
      <c r="I43" s="80"/>
      <c r="J43" s="221"/>
      <c r="K43" s="351"/>
      <c r="L43" s="270" t="s">
        <v>97</v>
      </c>
    </row>
    <row r="44" spans="1:12" ht="12.75" outlineLevel="1">
      <c r="A44" s="129"/>
      <c r="B44" s="40" t="s">
        <v>13</v>
      </c>
      <c r="C44" s="272"/>
      <c r="D44" s="15"/>
      <c r="E44" s="73" t="str">
        <f>IF(D44&lt;&gt;1,"korda","kord")</f>
        <v>korda</v>
      </c>
      <c r="F44" s="197">
        <f>C43*C44</f>
        <v>0</v>
      </c>
      <c r="G44" s="358">
        <f>D44*F44</f>
        <v>0</v>
      </c>
      <c r="H44" s="188">
        <v>3</v>
      </c>
      <c r="I44" s="73" t="str">
        <f>IF(H44&gt;1,"korda","kord")</f>
        <v>korda</v>
      </c>
      <c r="J44" s="190">
        <v>17.06</v>
      </c>
      <c r="K44" s="346">
        <f>J44*H44</f>
        <v>51.17999999999999</v>
      </c>
      <c r="L44" s="270"/>
    </row>
    <row r="45" spans="1:12" ht="12.75" outlineLevel="2">
      <c r="A45" s="133"/>
      <c r="B45" s="317" t="s">
        <v>67</v>
      </c>
      <c r="C45" s="364"/>
      <c r="D45" s="199"/>
      <c r="E45" s="79"/>
      <c r="F45" s="197"/>
      <c r="G45" s="358"/>
      <c r="H45" s="201"/>
      <c r="I45" s="80"/>
      <c r="J45" s="221"/>
      <c r="K45" s="351"/>
      <c r="L45" s="271" t="s">
        <v>78</v>
      </c>
    </row>
    <row r="46" spans="1:12" ht="12.75" outlineLevel="2">
      <c r="A46" s="319"/>
      <c r="B46" s="261" t="s">
        <v>13</v>
      </c>
      <c r="C46" s="141"/>
      <c r="D46" s="92"/>
      <c r="E46" s="55" t="str">
        <f>IF(D46&lt;&gt;1,"korda","kord")</f>
        <v>korda</v>
      </c>
      <c r="F46" s="195">
        <f>C45*C46</f>
        <v>0</v>
      </c>
      <c r="G46" s="367">
        <f>D46*F46</f>
        <v>0</v>
      </c>
      <c r="H46" s="52">
        <v>1</v>
      </c>
      <c r="I46" s="55" t="str">
        <f>IF(H46&gt;1,"korda","kord")</f>
        <v>kord</v>
      </c>
      <c r="J46" s="43">
        <v>23.65</v>
      </c>
      <c r="K46" s="350">
        <f>J46*H46</f>
        <v>23.65</v>
      </c>
      <c r="L46" s="270"/>
    </row>
    <row r="47" spans="1:12" ht="12.75">
      <c r="A47" s="320" t="s">
        <v>21</v>
      </c>
      <c r="B47" s="320"/>
      <c r="C47" s="93"/>
      <c r="D47" s="202"/>
      <c r="E47" s="94"/>
      <c r="F47" s="203"/>
      <c r="G47" s="368"/>
      <c r="H47" s="205"/>
      <c r="I47" s="94"/>
      <c r="J47" s="205"/>
      <c r="K47" s="95"/>
      <c r="L47" s="270"/>
    </row>
    <row r="48" spans="1:12" ht="12.75" outlineLevel="1">
      <c r="A48" s="133"/>
      <c r="B48" s="317" t="s">
        <v>67</v>
      </c>
      <c r="C48" s="363"/>
      <c r="D48" s="199"/>
      <c r="E48" s="79"/>
      <c r="F48" s="197"/>
      <c r="G48" s="351"/>
      <c r="H48" s="201"/>
      <c r="I48" s="80"/>
      <c r="J48" s="201"/>
      <c r="K48" s="71"/>
      <c r="L48" s="271" t="s">
        <v>79</v>
      </c>
    </row>
    <row r="49" spans="1:12" ht="12.75" outlineLevel="1">
      <c r="A49" s="129"/>
      <c r="B49" s="40" t="s">
        <v>13</v>
      </c>
      <c r="C49" s="138"/>
      <c r="D49" s="54"/>
      <c r="E49" s="55" t="str">
        <f>IF(D49&lt;&gt;1,"korda","kord")</f>
        <v>korda</v>
      </c>
      <c r="F49" s="193">
        <f>C48*C49</f>
        <v>0</v>
      </c>
      <c r="G49" s="369">
        <f>D49*F49</f>
        <v>0</v>
      </c>
      <c r="H49" s="198">
        <v>2</v>
      </c>
      <c r="I49" s="16" t="s">
        <v>6</v>
      </c>
      <c r="J49" s="211">
        <v>2.24</v>
      </c>
      <c r="K49" s="357">
        <f>H49*J49</f>
        <v>4.48</v>
      </c>
      <c r="L49" s="270"/>
    </row>
    <row r="50" spans="1:12" ht="12.75" outlineLevel="2">
      <c r="A50" s="133"/>
      <c r="B50" s="317" t="s">
        <v>67</v>
      </c>
      <c r="C50" s="142"/>
      <c r="D50" s="199"/>
      <c r="E50" s="79"/>
      <c r="F50" s="197"/>
      <c r="G50" s="351"/>
      <c r="H50" s="201"/>
      <c r="I50" s="80"/>
      <c r="J50" s="201"/>
      <c r="K50" s="71"/>
      <c r="L50" s="271"/>
    </row>
    <row r="51" spans="1:12" ht="12.75" outlineLevel="2">
      <c r="A51" s="129"/>
      <c r="B51" s="40" t="s">
        <v>13</v>
      </c>
      <c r="C51" s="138"/>
      <c r="D51" s="15"/>
      <c r="E51" s="55" t="str">
        <f>IF(D51&lt;&gt;1,"korda","kord")</f>
        <v>korda</v>
      </c>
      <c r="F51" s="206">
        <f>C50*C51</f>
        <v>0</v>
      </c>
      <c r="G51" s="369">
        <f>D51*F51</f>
        <v>0</v>
      </c>
      <c r="H51" s="198"/>
      <c r="I51" s="16"/>
      <c r="J51" s="198"/>
      <c r="K51" s="17"/>
      <c r="L51" s="167"/>
    </row>
    <row r="52" spans="1:12" ht="12.75">
      <c r="A52" s="285" t="s">
        <v>14</v>
      </c>
      <c r="B52" s="41"/>
      <c r="C52" s="34"/>
      <c r="D52" s="207"/>
      <c r="E52" s="28"/>
      <c r="F52" s="208"/>
      <c r="G52" s="370"/>
      <c r="H52" s="207"/>
      <c r="I52" s="28"/>
      <c r="J52" s="209"/>
      <c r="K52" s="29"/>
      <c r="L52" s="192"/>
    </row>
    <row r="53" spans="1:11" ht="12.75">
      <c r="A53" s="321" t="s">
        <v>34</v>
      </c>
      <c r="B53" s="102"/>
      <c r="C53" s="70"/>
      <c r="D53" s="274"/>
      <c r="E53" s="275"/>
      <c r="F53" s="276"/>
      <c r="G53" s="351">
        <f>D53*F53</f>
        <v>0</v>
      </c>
      <c r="H53" s="277"/>
      <c r="I53" s="80"/>
      <c r="J53" s="221"/>
      <c r="K53" s="200">
        <f>H53*J53</f>
        <v>0</v>
      </c>
    </row>
    <row r="54" spans="1:11" ht="12.75">
      <c r="A54" s="322" t="s">
        <v>34</v>
      </c>
      <c r="B54" s="40"/>
      <c r="C54" s="30"/>
      <c r="D54" s="14"/>
      <c r="E54" s="144"/>
      <c r="F54" s="143"/>
      <c r="G54" s="369">
        <f>D54*F54</f>
        <v>0</v>
      </c>
      <c r="H54" s="210"/>
      <c r="I54" s="16"/>
      <c r="J54" s="211"/>
      <c r="K54" s="21"/>
    </row>
    <row r="55" spans="1:11" ht="12.75">
      <c r="A55" s="323" t="s">
        <v>25</v>
      </c>
      <c r="B55" s="323"/>
      <c r="C55" s="85"/>
      <c r="D55" s="86"/>
      <c r="E55" s="87"/>
      <c r="F55" s="88"/>
      <c r="G55" s="371">
        <f>SUM(G16:G54)</f>
        <v>0</v>
      </c>
      <c r="H55" s="86"/>
      <c r="I55" s="87"/>
      <c r="J55" s="89"/>
      <c r="K55" s="352">
        <f>SUM(K16:K54)</f>
        <v>1442.42</v>
      </c>
    </row>
    <row r="56" spans="1:11" ht="12.75">
      <c r="A56" s="582" t="s">
        <v>3</v>
      </c>
      <c r="B56" s="583"/>
      <c r="C56" s="583"/>
      <c r="D56" s="583"/>
      <c r="E56" s="583"/>
      <c r="F56" s="583"/>
      <c r="G56" s="372">
        <f>G14-G55</f>
        <v>0</v>
      </c>
      <c r="H56" s="584"/>
      <c r="I56" s="585"/>
      <c r="J56" s="585"/>
      <c r="K56" s="353">
        <f>K14-K55</f>
        <v>3547.58</v>
      </c>
    </row>
    <row r="57" spans="1:22" ht="12.75" outlineLevel="1">
      <c r="A57" s="529" t="s">
        <v>31</v>
      </c>
      <c r="B57" s="529"/>
      <c r="C57" s="529"/>
      <c r="D57" s="529"/>
      <c r="E57" s="529"/>
      <c r="F57" s="530"/>
      <c r="G57" s="376"/>
      <c r="H57" s="534"/>
      <c r="I57" s="534"/>
      <c r="J57" s="535"/>
      <c r="K57" s="376"/>
      <c r="L57" s="167"/>
      <c r="R57" s="212"/>
      <c r="S57" s="212"/>
      <c r="T57" s="212"/>
      <c r="U57" s="212"/>
      <c r="V57" s="212"/>
    </row>
    <row r="58" spans="1:22" ht="12.75" outlineLevel="1">
      <c r="A58" s="398" t="s">
        <v>68</v>
      </c>
      <c r="B58" s="384"/>
      <c r="C58" s="384"/>
      <c r="D58" s="384"/>
      <c r="E58" s="384"/>
      <c r="F58" s="384"/>
      <c r="G58" s="473"/>
      <c r="H58" s="586"/>
      <c r="I58" s="586"/>
      <c r="J58" s="587"/>
      <c r="K58" s="504">
        <v>12.3</v>
      </c>
      <c r="R58" s="212"/>
      <c r="S58" s="212"/>
      <c r="T58" s="212"/>
      <c r="U58" s="212"/>
      <c r="V58" s="212"/>
    </row>
    <row r="59" spans="1:22" ht="12.75" outlineLevel="1">
      <c r="A59" s="390" t="s">
        <v>69</v>
      </c>
      <c r="B59" s="373"/>
      <c r="C59" s="373"/>
      <c r="D59" s="373"/>
      <c r="E59" s="373"/>
      <c r="F59" s="373"/>
      <c r="G59" s="474"/>
      <c r="H59" s="555"/>
      <c r="I59" s="555"/>
      <c r="J59" s="556"/>
      <c r="K59" s="505">
        <v>51.6</v>
      </c>
      <c r="R59" s="212"/>
      <c r="S59" s="212"/>
      <c r="T59" s="212"/>
      <c r="U59" s="212"/>
      <c r="V59" s="212"/>
    </row>
    <row r="60" spans="1:11" ht="12.75" outlineLevel="1">
      <c r="A60" s="390" t="s">
        <v>70</v>
      </c>
      <c r="B60" s="373"/>
      <c r="C60" s="373"/>
      <c r="D60" s="373"/>
      <c r="E60" s="373"/>
      <c r="F60" s="373"/>
      <c r="G60" s="474"/>
      <c r="H60" s="555"/>
      <c r="I60" s="555"/>
      <c r="J60" s="556"/>
      <c r="K60" s="505">
        <v>29.6</v>
      </c>
    </row>
    <row r="61" spans="1:11" ht="12.75" outlineLevel="1">
      <c r="A61" s="390" t="s">
        <v>57</v>
      </c>
      <c r="B61" s="373"/>
      <c r="C61" s="373"/>
      <c r="D61" s="373"/>
      <c r="E61" s="373"/>
      <c r="F61" s="373"/>
      <c r="G61" s="474"/>
      <c r="H61" s="555"/>
      <c r="I61" s="555"/>
      <c r="J61" s="556"/>
      <c r="K61" s="505">
        <v>12.5</v>
      </c>
    </row>
    <row r="62" spans="1:11" ht="12.75" outlineLevel="1">
      <c r="A62" s="390" t="s">
        <v>71</v>
      </c>
      <c r="B62" s="373"/>
      <c r="C62" s="373"/>
      <c r="D62" s="373"/>
      <c r="E62" s="373"/>
      <c r="F62" s="373"/>
      <c r="G62" s="476"/>
      <c r="H62" s="555"/>
      <c r="I62" s="555"/>
      <c r="J62" s="556"/>
      <c r="K62" s="505">
        <v>7</v>
      </c>
    </row>
    <row r="63" spans="1:11" ht="12.75" outlineLevel="1">
      <c r="A63" s="509" t="s">
        <v>94</v>
      </c>
      <c r="B63" s="373"/>
      <c r="C63" s="373"/>
      <c r="D63" s="373"/>
      <c r="E63" s="373"/>
      <c r="F63" s="373"/>
      <c r="G63" s="474"/>
      <c r="H63" s="555"/>
      <c r="I63" s="555"/>
      <c r="J63" s="556"/>
      <c r="K63" s="505">
        <v>11.3</v>
      </c>
    </row>
    <row r="64" spans="1:11" ht="12.75" outlineLevel="1">
      <c r="A64" s="390" t="s">
        <v>72</v>
      </c>
      <c r="B64" s="373"/>
      <c r="C64" s="373"/>
      <c r="D64" s="373"/>
      <c r="E64" s="373"/>
      <c r="F64" s="373"/>
      <c r="G64" s="474"/>
      <c r="H64" s="555"/>
      <c r="I64" s="555"/>
      <c r="J64" s="556"/>
      <c r="K64" s="505">
        <v>16.1</v>
      </c>
    </row>
    <row r="65" spans="1:11" ht="12.75" outlineLevel="1">
      <c r="A65" s="390" t="s">
        <v>59</v>
      </c>
      <c r="B65" s="373"/>
      <c r="C65" s="373"/>
      <c r="D65" s="373"/>
      <c r="E65" s="373"/>
      <c r="F65" s="373"/>
      <c r="G65" s="474"/>
      <c r="H65" s="555"/>
      <c r="I65" s="555"/>
      <c r="J65" s="556"/>
      <c r="K65" s="505">
        <v>108.7</v>
      </c>
    </row>
    <row r="66" spans="1:11" ht="12.75" outlineLevel="1">
      <c r="A66" s="390" t="s">
        <v>60</v>
      </c>
      <c r="B66" s="373"/>
      <c r="C66" s="373"/>
      <c r="D66" s="373"/>
      <c r="E66" s="373"/>
      <c r="F66" s="373"/>
      <c r="G66" s="474"/>
      <c r="H66" s="557"/>
      <c r="I66" s="557"/>
      <c r="J66" s="558"/>
      <c r="K66" s="505">
        <v>54.6</v>
      </c>
    </row>
    <row r="67" spans="1:11" ht="12.75" outlineLevel="1">
      <c r="A67" s="390" t="s">
        <v>61</v>
      </c>
      <c r="B67" s="373"/>
      <c r="C67" s="373"/>
      <c r="D67" s="373"/>
      <c r="E67" s="373"/>
      <c r="F67" s="373"/>
      <c r="G67" s="474"/>
      <c r="H67" s="557"/>
      <c r="I67" s="557"/>
      <c r="J67" s="558"/>
      <c r="K67" s="505">
        <v>58.3</v>
      </c>
    </row>
    <row r="68" spans="1:11" ht="12.75" outlineLevel="1">
      <c r="A68" s="390" t="s">
        <v>62</v>
      </c>
      <c r="B68" s="373"/>
      <c r="C68" s="373"/>
      <c r="D68" s="373"/>
      <c r="E68" s="373"/>
      <c r="F68" s="373"/>
      <c r="G68" s="474"/>
      <c r="H68" s="555"/>
      <c r="I68" s="555"/>
      <c r="J68" s="556"/>
      <c r="K68" s="505">
        <v>37.7</v>
      </c>
    </row>
    <row r="69" spans="1:11" ht="12.75" outlineLevel="1">
      <c r="A69" s="390" t="s">
        <v>63</v>
      </c>
      <c r="B69" s="373"/>
      <c r="C69" s="373"/>
      <c r="D69" s="373"/>
      <c r="E69" s="373"/>
      <c r="F69" s="373"/>
      <c r="G69" s="474"/>
      <c r="H69" s="555"/>
      <c r="I69" s="555"/>
      <c r="J69" s="556"/>
      <c r="K69" s="505">
        <v>532.2</v>
      </c>
    </row>
    <row r="70" spans="1:11" ht="12.75" outlineLevel="1">
      <c r="A70" s="390" t="s">
        <v>73</v>
      </c>
      <c r="B70" s="373"/>
      <c r="C70" s="373"/>
      <c r="D70" s="373"/>
      <c r="E70" s="373"/>
      <c r="F70" s="373"/>
      <c r="G70" s="474"/>
      <c r="H70" s="555"/>
      <c r="I70" s="555"/>
      <c r="J70" s="556"/>
      <c r="K70" s="505">
        <v>206.1</v>
      </c>
    </row>
    <row r="71" spans="1:11" ht="12.75" outlineLevel="1">
      <c r="A71" s="390" t="s">
        <v>58</v>
      </c>
      <c r="B71" s="373"/>
      <c r="C71" s="373"/>
      <c r="D71" s="373"/>
      <c r="E71" s="373"/>
      <c r="F71" s="373"/>
      <c r="G71" s="396"/>
      <c r="H71" s="555"/>
      <c r="I71" s="555"/>
      <c r="J71" s="556"/>
      <c r="K71" s="507">
        <v>8.5</v>
      </c>
    </row>
    <row r="72" spans="1:11" ht="12.75" outlineLevel="1">
      <c r="A72" s="390" t="s">
        <v>74</v>
      </c>
      <c r="B72" s="373"/>
      <c r="C72" s="373"/>
      <c r="D72" s="373"/>
      <c r="E72" s="373"/>
      <c r="F72" s="373"/>
      <c r="G72" s="396"/>
      <c r="H72" s="555"/>
      <c r="I72" s="555"/>
      <c r="J72" s="556"/>
      <c r="K72" s="507">
        <v>90</v>
      </c>
    </row>
    <row r="73" spans="1:11" ht="12.75" outlineLevel="1">
      <c r="A73" s="580"/>
      <c r="B73" s="581"/>
      <c r="C73" s="581"/>
      <c r="D73" s="581"/>
      <c r="E73" s="581"/>
      <c r="F73" s="581"/>
      <c r="G73" s="397"/>
      <c r="H73" s="555"/>
      <c r="I73" s="555"/>
      <c r="J73" s="556"/>
      <c r="K73" s="507"/>
    </row>
    <row r="74" spans="1:11" ht="12.75" outlineLevel="1">
      <c r="A74" s="567"/>
      <c r="B74" s="567"/>
      <c r="C74" s="567"/>
      <c r="D74" s="567"/>
      <c r="E74" s="567"/>
      <c r="F74" s="568"/>
      <c r="G74" s="385"/>
      <c r="H74" s="555"/>
      <c r="I74" s="555"/>
      <c r="J74" s="556"/>
      <c r="K74" s="508"/>
    </row>
    <row r="75" spans="1:11" ht="12.75" outlineLevel="1">
      <c r="A75" s="567"/>
      <c r="B75" s="567"/>
      <c r="C75" s="567"/>
      <c r="D75" s="567"/>
      <c r="E75" s="567"/>
      <c r="F75" s="568"/>
      <c r="G75" s="385"/>
      <c r="H75" s="555"/>
      <c r="I75" s="555"/>
      <c r="J75" s="556"/>
      <c r="K75" s="387"/>
    </row>
    <row r="76" spans="1:12" ht="12.75" outlineLevel="1">
      <c r="A76" s="567"/>
      <c r="B76" s="567"/>
      <c r="C76" s="567"/>
      <c r="D76" s="567"/>
      <c r="E76" s="567"/>
      <c r="F76" s="568"/>
      <c r="G76" s="385"/>
      <c r="H76" s="555"/>
      <c r="I76" s="555"/>
      <c r="J76" s="556"/>
      <c r="K76" s="387"/>
      <c r="L76" s="167"/>
    </row>
    <row r="77" spans="1:11" ht="12.75" outlineLevel="1">
      <c r="A77" s="567"/>
      <c r="B77" s="567"/>
      <c r="C77" s="567"/>
      <c r="D77" s="567"/>
      <c r="E77" s="567"/>
      <c r="F77" s="568"/>
      <c r="G77" s="386"/>
      <c r="H77" s="561"/>
      <c r="I77" s="561"/>
      <c r="J77" s="562"/>
      <c r="K77" s="388"/>
    </row>
    <row r="78" spans="1:11" ht="12.75">
      <c r="A78" s="577" t="s">
        <v>5</v>
      </c>
      <c r="B78" s="577"/>
      <c r="C78" s="577"/>
      <c r="D78" s="577"/>
      <c r="E78" s="577"/>
      <c r="F78" s="546"/>
      <c r="G78" s="482">
        <f>SUM(G58:G77)</f>
        <v>0</v>
      </c>
      <c r="H78" s="559"/>
      <c r="I78" s="559"/>
      <c r="J78" s="560"/>
      <c r="K78" s="482">
        <f>SUM(K58:K77)</f>
        <v>1236.5</v>
      </c>
    </row>
    <row r="79" spans="1:11" ht="12.75">
      <c r="A79" s="578" t="s">
        <v>4</v>
      </c>
      <c r="B79" s="579"/>
      <c r="C79" s="579"/>
      <c r="D79" s="579"/>
      <c r="E79" s="579"/>
      <c r="F79" s="579"/>
      <c r="G79" s="483">
        <f>G56-G78</f>
        <v>0</v>
      </c>
      <c r="H79" s="534"/>
      <c r="I79" s="534"/>
      <c r="J79" s="535"/>
      <c r="K79" s="483">
        <f>K56-K78</f>
        <v>2311.08</v>
      </c>
    </row>
    <row r="80" spans="1:11" ht="12.75">
      <c r="A80" s="478" t="s">
        <v>7</v>
      </c>
      <c r="B80" s="18"/>
      <c r="C80" s="18"/>
      <c r="D80" s="18"/>
      <c r="E80" s="18"/>
      <c r="F80" s="18"/>
      <c r="G80" s="484">
        <f>G55+G78</f>
        <v>0</v>
      </c>
      <c r="H80" s="479"/>
      <c r="I80" s="479"/>
      <c r="J80" s="479"/>
      <c r="K80" s="484">
        <f>K55+K78</f>
        <v>2678.92</v>
      </c>
    </row>
    <row r="81" spans="1:11" ht="12.75">
      <c r="A81" s="565" t="s">
        <v>93</v>
      </c>
      <c r="B81" s="566"/>
      <c r="C81" s="566"/>
      <c r="D81" s="566"/>
      <c r="E81" s="566"/>
      <c r="F81" s="566"/>
      <c r="G81" s="374">
        <f>IF(D3=0,0,G80/(D3*1000))</f>
        <v>0</v>
      </c>
      <c r="H81" s="399"/>
      <c r="I81" s="374"/>
      <c r="J81" s="374"/>
      <c r="K81" s="400">
        <f>K80/(H3*1000)</f>
        <v>0.07654057142857143</v>
      </c>
    </row>
    <row r="82" spans="1:11" ht="12.75">
      <c r="A82" s="571" t="s">
        <v>51</v>
      </c>
      <c r="B82" s="571"/>
      <c r="C82" s="571"/>
      <c r="D82" s="571"/>
      <c r="E82" s="572"/>
      <c r="F82" s="401"/>
      <c r="G82" s="486">
        <f>F82*(G4+G5)</f>
        <v>0</v>
      </c>
      <c r="H82" s="563"/>
      <c r="I82" s="564"/>
      <c r="J82" s="325">
        <v>0.3</v>
      </c>
      <c r="K82" s="490">
        <f>J82*(K4+K5)</f>
        <v>1470</v>
      </c>
    </row>
    <row r="83" spans="1:11" ht="12.75">
      <c r="A83" s="573" t="s">
        <v>52</v>
      </c>
      <c r="B83" s="573"/>
      <c r="C83" s="573"/>
      <c r="D83" s="573"/>
      <c r="E83" s="523"/>
      <c r="F83" s="402"/>
      <c r="G83" s="487">
        <f>F83*(G5+G4)</f>
        <v>0</v>
      </c>
      <c r="H83" s="551"/>
      <c r="I83" s="552"/>
      <c r="J83" s="289">
        <v>0.1</v>
      </c>
      <c r="K83" s="491">
        <f>J83*(K5+K4)</f>
        <v>490</v>
      </c>
    </row>
    <row r="84" spans="1:11" ht="12.75">
      <c r="A84" s="573" t="s">
        <v>53</v>
      </c>
      <c r="B84" s="573"/>
      <c r="C84" s="573"/>
      <c r="D84" s="573"/>
      <c r="E84" s="523"/>
      <c r="F84" s="402"/>
      <c r="G84" s="487">
        <f>F84*G4</f>
        <v>0</v>
      </c>
      <c r="H84" s="551"/>
      <c r="I84" s="552"/>
      <c r="J84" s="289">
        <v>0.164</v>
      </c>
      <c r="K84" s="491">
        <f>J84*K4</f>
        <v>688.8000000000001</v>
      </c>
    </row>
    <row r="85" spans="1:11" ht="12.75">
      <c r="A85" s="574"/>
      <c r="B85" s="575"/>
      <c r="C85" s="575"/>
      <c r="D85" s="575"/>
      <c r="E85" s="576"/>
      <c r="F85" s="485"/>
      <c r="G85" s="488">
        <f>F85*(G4+G5)</f>
        <v>0</v>
      </c>
      <c r="H85" s="553"/>
      <c r="I85" s="554"/>
      <c r="J85" s="290"/>
      <c r="K85" s="492"/>
    </row>
    <row r="86" spans="1:11" ht="12.75">
      <c r="A86" s="529" t="s">
        <v>54</v>
      </c>
      <c r="B86" s="529"/>
      <c r="C86" s="529"/>
      <c r="D86" s="529"/>
      <c r="E86" s="529"/>
      <c r="F86" s="530"/>
      <c r="G86" s="482">
        <f>SUM(G82:G85)</f>
        <v>0</v>
      </c>
      <c r="H86" s="533"/>
      <c r="I86" s="534"/>
      <c r="J86" s="535"/>
      <c r="K86" s="482">
        <f>SUM(K82:K85)</f>
        <v>2648.8</v>
      </c>
    </row>
    <row r="87" spans="1:11" s="293" customFormat="1" ht="12">
      <c r="A87" s="531" t="s">
        <v>55</v>
      </c>
      <c r="B87" s="531"/>
      <c r="C87" s="531"/>
      <c r="D87" s="531"/>
      <c r="E87" s="531"/>
      <c r="F87" s="532"/>
      <c r="G87" s="482">
        <f>SUM(G83:G86)</f>
        <v>0</v>
      </c>
      <c r="H87" s="536"/>
      <c r="I87" s="537"/>
      <c r="J87" s="538"/>
      <c r="K87" s="477">
        <f>K80+K86</f>
        <v>5327.72</v>
      </c>
    </row>
    <row r="88" spans="1:11" ht="12.75">
      <c r="A88" s="569" t="s">
        <v>93</v>
      </c>
      <c r="B88" s="570"/>
      <c r="C88" s="570"/>
      <c r="D88" s="570"/>
      <c r="E88" s="570"/>
      <c r="F88" s="570"/>
      <c r="G88" s="489">
        <f>IF(D3=0,0,G87/D3/1000)</f>
        <v>0</v>
      </c>
      <c r="H88" s="480"/>
      <c r="I88" s="480"/>
      <c r="J88" s="480"/>
      <c r="K88" s="489">
        <f>K87/H3/1000</f>
        <v>0.15222057142857146</v>
      </c>
    </row>
  </sheetData>
  <sheetProtection sheet="1"/>
  <mergeCells count="48">
    <mergeCell ref="H58:J58"/>
    <mergeCell ref="H59:J59"/>
    <mergeCell ref="A74:F74"/>
    <mergeCell ref="A76:F76"/>
    <mergeCell ref="A73:F73"/>
    <mergeCell ref="H71:J71"/>
    <mergeCell ref="H72:J72"/>
    <mergeCell ref="D1:G1"/>
    <mergeCell ref="A56:F56"/>
    <mergeCell ref="A57:F57"/>
    <mergeCell ref="H56:J56"/>
    <mergeCell ref="H57:J57"/>
    <mergeCell ref="A86:F86"/>
    <mergeCell ref="A87:F87"/>
    <mergeCell ref="A78:F78"/>
    <mergeCell ref="A79:F79"/>
    <mergeCell ref="H79:J79"/>
    <mergeCell ref="A77:F77"/>
    <mergeCell ref="H82:I82"/>
    <mergeCell ref="H83:I83"/>
    <mergeCell ref="H86:J86"/>
    <mergeCell ref="A81:F81"/>
    <mergeCell ref="A75:F75"/>
    <mergeCell ref="A88:F88"/>
    <mergeCell ref="A82:E82"/>
    <mergeCell ref="A83:E83"/>
    <mergeCell ref="A84:E84"/>
    <mergeCell ref="A85:E85"/>
    <mergeCell ref="H68:J68"/>
    <mergeCell ref="H73:J73"/>
    <mergeCell ref="H74:J74"/>
    <mergeCell ref="H87:J87"/>
    <mergeCell ref="H78:J78"/>
    <mergeCell ref="H69:J69"/>
    <mergeCell ref="H70:J70"/>
    <mergeCell ref="H75:J75"/>
    <mergeCell ref="H76:J76"/>
    <mergeCell ref="H77:J77"/>
    <mergeCell ref="H84:I84"/>
    <mergeCell ref="H85:I85"/>
    <mergeCell ref="H62:J62"/>
    <mergeCell ref="H63:J63"/>
    <mergeCell ref="H64:J64"/>
    <mergeCell ref="H60:J60"/>
    <mergeCell ref="H61:J61"/>
    <mergeCell ref="H65:J65"/>
    <mergeCell ref="H66:J66"/>
    <mergeCell ref="H67:J67"/>
  </mergeCells>
  <printOptions/>
  <pageMargins left="0.48" right="0.53" top="0.52" bottom="0.43" header="0.41" footer="0.3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V88"/>
  <sheetViews>
    <sheetView showGridLines="0" showZeros="0" zoomScalePageLayoutView="0" workbookViewId="0" topLeftCell="A1">
      <selection activeCell="L54" sqref="L54"/>
    </sheetView>
  </sheetViews>
  <sheetFormatPr defaultColWidth="9.140625" defaultRowHeight="12.75" outlineLevelRow="2" outlineLevelCol="1"/>
  <cols>
    <col min="1" max="1" width="23.28125" style="165" customWidth="1"/>
    <col min="2" max="2" width="12.421875" style="165" customWidth="1" outlineLevel="1"/>
    <col min="3" max="3" width="9.57421875" style="165" customWidth="1" outlineLevel="1"/>
    <col min="4" max="4" width="9.140625" style="165" customWidth="1"/>
    <col min="5" max="5" width="7.57421875" style="165" customWidth="1"/>
    <col min="6" max="11" width="9.140625" style="165" customWidth="1"/>
    <col min="12" max="12" width="51.7109375" style="165" customWidth="1"/>
    <col min="13" max="16384" width="9.140625" style="165" customWidth="1"/>
  </cols>
  <sheetData>
    <row r="1" spans="1:12" ht="30">
      <c r="A1" s="1" t="str">
        <f>'20 t-ha'!A1</f>
        <v>KARTUL</v>
      </c>
      <c r="B1" s="461" t="s">
        <v>50</v>
      </c>
      <c r="C1" s="1"/>
      <c r="D1" s="542">
        <v>2011</v>
      </c>
      <c r="E1" s="542"/>
      <c r="F1" s="542"/>
      <c r="G1" s="542"/>
      <c r="H1" s="457" t="s">
        <v>32</v>
      </c>
      <c r="I1" s="458" t="s">
        <v>88</v>
      </c>
      <c r="J1" s="459" t="s">
        <v>33</v>
      </c>
      <c r="K1" s="460"/>
      <c r="L1" s="164" t="s">
        <v>81</v>
      </c>
    </row>
    <row r="2" spans="1:11" ht="12.75">
      <c r="A2" s="19"/>
      <c r="B2" s="18"/>
      <c r="C2" s="18"/>
      <c r="D2" s="2"/>
      <c r="E2" s="3"/>
      <c r="F2" s="4" t="s">
        <v>64</v>
      </c>
      <c r="G2" s="5" t="s">
        <v>90</v>
      </c>
      <c r="H2" s="2"/>
      <c r="I2" s="3"/>
      <c r="J2" s="4" t="s">
        <v>65</v>
      </c>
      <c r="K2" s="5" t="s">
        <v>90</v>
      </c>
    </row>
    <row r="3" spans="1:11" ht="12.75">
      <c r="A3" s="23" t="s">
        <v>0</v>
      </c>
      <c r="B3" s="23"/>
      <c r="C3" s="23"/>
      <c r="D3" s="222"/>
      <c r="E3" s="82" t="s">
        <v>30</v>
      </c>
      <c r="F3" s="25"/>
      <c r="G3" s="26"/>
      <c r="H3" s="223">
        <v>45</v>
      </c>
      <c r="I3" s="7" t="s">
        <v>30</v>
      </c>
      <c r="J3" s="25"/>
      <c r="K3" s="26"/>
    </row>
    <row r="4" spans="1:12" ht="12.75">
      <c r="A4" s="81" t="s">
        <v>43</v>
      </c>
      <c r="B4" s="81"/>
      <c r="C4" s="224"/>
      <c r="D4" s="190">
        <f>C4*D3</f>
        <v>0</v>
      </c>
      <c r="E4" s="82" t="s">
        <v>30</v>
      </c>
      <c r="F4" s="83"/>
      <c r="G4" s="332">
        <f>D4*F4</f>
        <v>0</v>
      </c>
      <c r="H4" s="166">
        <v>27</v>
      </c>
      <c r="I4" s="82" t="s">
        <v>30</v>
      </c>
      <c r="J4" s="331">
        <v>200</v>
      </c>
      <c r="K4" s="332">
        <f>J4*H4</f>
        <v>5400</v>
      </c>
      <c r="L4" s="165" t="s">
        <v>44</v>
      </c>
    </row>
    <row r="5" spans="1:11" ht="12.75">
      <c r="A5" s="81" t="s">
        <v>45</v>
      </c>
      <c r="B5" s="81"/>
      <c r="C5" s="224"/>
      <c r="D5" s="190">
        <f>C5*D3</f>
        <v>0</v>
      </c>
      <c r="E5" s="82" t="s">
        <v>30</v>
      </c>
      <c r="F5" s="83"/>
      <c r="G5" s="332">
        <f>D5*F5</f>
        <v>0</v>
      </c>
      <c r="H5" s="166">
        <v>18</v>
      </c>
      <c r="I5" s="82" t="s">
        <v>30</v>
      </c>
      <c r="J5" s="331">
        <v>50</v>
      </c>
      <c r="K5" s="332">
        <f>J5*H5</f>
        <v>900</v>
      </c>
    </row>
    <row r="6" spans="1:12" ht="12.75">
      <c r="A6" s="20"/>
      <c r="B6" s="324"/>
      <c r="C6" s="225"/>
      <c r="D6" s="43"/>
      <c r="E6" s="42"/>
      <c r="F6" s="45"/>
      <c r="G6" s="334"/>
      <c r="H6" s="44"/>
      <c r="I6" s="42"/>
      <c r="J6" s="333"/>
      <c r="K6" s="334"/>
      <c r="L6" s="168"/>
    </row>
    <row r="7" spans="1:12" ht="12.75">
      <c r="A7" s="23" t="s">
        <v>17</v>
      </c>
      <c r="B7" s="36"/>
      <c r="C7" s="36"/>
      <c r="D7" s="46"/>
      <c r="E7" s="47"/>
      <c r="F7" s="145"/>
      <c r="G7" s="336"/>
      <c r="H7" s="146"/>
      <c r="I7" s="147"/>
      <c r="J7" s="335"/>
      <c r="K7" s="336"/>
      <c r="L7" s="167"/>
    </row>
    <row r="8" spans="1:12" ht="12.75">
      <c r="A8" s="123"/>
      <c r="B8" s="81"/>
      <c r="C8" s="81"/>
      <c r="D8" s="169"/>
      <c r="E8" s="170"/>
      <c r="F8" s="171"/>
      <c r="G8" s="354"/>
      <c r="H8" s="171"/>
      <c r="I8" s="172"/>
      <c r="J8" s="337"/>
      <c r="K8" s="332">
        <v>90</v>
      </c>
      <c r="L8" s="167"/>
    </row>
    <row r="9" spans="1:12" ht="12.75" outlineLevel="1">
      <c r="A9" s="124"/>
      <c r="B9" s="20"/>
      <c r="C9" s="20"/>
      <c r="D9" s="173"/>
      <c r="E9" s="174"/>
      <c r="F9" s="175"/>
      <c r="G9" s="355"/>
      <c r="H9" s="175"/>
      <c r="I9" s="176"/>
      <c r="J9" s="338"/>
      <c r="K9" s="334"/>
      <c r="L9" s="167"/>
    </row>
    <row r="10" spans="1:12" ht="12.75" outlineLevel="1">
      <c r="A10" s="123"/>
      <c r="B10" s="81"/>
      <c r="C10" s="81"/>
      <c r="D10" s="169"/>
      <c r="E10" s="170"/>
      <c r="F10" s="171"/>
      <c r="G10" s="354"/>
      <c r="H10" s="171"/>
      <c r="I10" s="172"/>
      <c r="J10" s="337"/>
      <c r="K10" s="332"/>
      <c r="L10" s="167"/>
    </row>
    <row r="11" spans="1:12" ht="12.75" outlineLevel="1">
      <c r="A11" s="124"/>
      <c r="B11" s="20"/>
      <c r="C11" s="20"/>
      <c r="D11" s="173"/>
      <c r="E11" s="174"/>
      <c r="F11" s="175"/>
      <c r="G11" s="355"/>
      <c r="H11" s="175"/>
      <c r="I11" s="176"/>
      <c r="J11" s="338"/>
      <c r="K11" s="334"/>
      <c r="L11" s="167"/>
    </row>
    <row r="12" spans="1:12" ht="12.75" outlineLevel="1">
      <c r="A12" s="123"/>
      <c r="B12" s="81"/>
      <c r="C12" s="81"/>
      <c r="D12" s="169"/>
      <c r="E12" s="170"/>
      <c r="F12" s="171"/>
      <c r="G12" s="354"/>
      <c r="H12" s="171"/>
      <c r="I12" s="172"/>
      <c r="J12" s="337"/>
      <c r="K12" s="332"/>
      <c r="L12" s="167"/>
    </row>
    <row r="13" spans="1:12" ht="12.75" outlineLevel="1">
      <c r="A13" s="125"/>
      <c r="B13" s="37"/>
      <c r="C13" s="37"/>
      <c r="D13" s="177"/>
      <c r="E13" s="178"/>
      <c r="F13" s="179"/>
      <c r="G13" s="356"/>
      <c r="H13" s="179"/>
      <c r="I13" s="180"/>
      <c r="J13" s="339"/>
      <c r="K13" s="340"/>
      <c r="L13" s="167"/>
    </row>
    <row r="14" spans="1:12" ht="12.75">
      <c r="A14" s="22" t="s">
        <v>26</v>
      </c>
      <c r="B14" s="22"/>
      <c r="C14" s="22"/>
      <c r="D14" s="50"/>
      <c r="E14" s="51"/>
      <c r="F14" s="50"/>
      <c r="G14" s="343">
        <f>SUM(G4:G13)</f>
        <v>0</v>
      </c>
      <c r="H14" s="52"/>
      <c r="I14" s="51"/>
      <c r="J14" s="333"/>
      <c r="K14" s="343">
        <f>SUM(K4:K13)</f>
        <v>6390</v>
      </c>
      <c r="L14" s="167"/>
    </row>
    <row r="15" spans="1:12" ht="12.75">
      <c r="A15" s="313" t="s">
        <v>2</v>
      </c>
      <c r="B15" s="313"/>
      <c r="C15" s="27"/>
      <c r="D15" s="53"/>
      <c r="E15" s="47"/>
      <c r="F15" s="25"/>
      <c r="G15" s="336"/>
      <c r="H15" s="53"/>
      <c r="I15" s="47"/>
      <c r="J15" s="25"/>
      <c r="K15" s="49"/>
      <c r="L15" s="167"/>
    </row>
    <row r="16" spans="1:12" ht="12.75">
      <c r="A16" s="22" t="s">
        <v>29</v>
      </c>
      <c r="B16" s="37"/>
      <c r="C16" s="32"/>
      <c r="D16" s="278"/>
      <c r="E16" s="51" t="s">
        <v>9</v>
      </c>
      <c r="F16" s="66"/>
      <c r="G16" s="340">
        <f>D16*F16</f>
        <v>0</v>
      </c>
      <c r="H16" s="236">
        <v>2700</v>
      </c>
      <c r="I16" s="51" t="s">
        <v>9</v>
      </c>
      <c r="J16" s="183">
        <v>0.26</v>
      </c>
      <c r="K16" s="340">
        <f>J16*H16</f>
        <v>702</v>
      </c>
      <c r="L16" s="167" t="s">
        <v>12</v>
      </c>
    </row>
    <row r="17" spans="1:12" ht="12.75">
      <c r="A17" s="23" t="s">
        <v>15</v>
      </c>
      <c r="B17" s="20"/>
      <c r="C17" s="36"/>
      <c r="D17" s="50"/>
      <c r="E17" s="55"/>
      <c r="F17" s="50"/>
      <c r="G17" s="334"/>
      <c r="H17" s="52"/>
      <c r="I17" s="55"/>
      <c r="J17" s="50"/>
      <c r="K17" s="336"/>
      <c r="L17" s="167"/>
    </row>
    <row r="18" spans="1:12" ht="12.75" outlineLevel="1">
      <c r="A18" s="40" t="s">
        <v>11</v>
      </c>
      <c r="B18" s="20"/>
      <c r="C18" s="20"/>
      <c r="D18" s="50"/>
      <c r="E18" s="55"/>
      <c r="F18" s="50"/>
      <c r="G18" s="334"/>
      <c r="H18" s="52"/>
      <c r="I18" s="55"/>
      <c r="J18" s="50"/>
      <c r="K18" s="334"/>
      <c r="L18" s="326"/>
    </row>
    <row r="19" spans="1:12" ht="12.75" outlineLevel="1">
      <c r="A19" s="133"/>
      <c r="B19" s="102" t="s">
        <v>66</v>
      </c>
      <c r="C19" s="375"/>
      <c r="D19" s="131"/>
      <c r="E19" s="73" t="s">
        <v>9</v>
      </c>
      <c r="F19" s="329">
        <f>IF(A20="N",1,IF(A20="P",0.44,IF(A20="K",0.83,0)))</f>
        <v>0</v>
      </c>
      <c r="G19" s="332"/>
      <c r="H19" s="185">
        <v>200</v>
      </c>
      <c r="I19" s="73" t="s">
        <v>9</v>
      </c>
      <c r="J19" s="185"/>
      <c r="K19" s="332"/>
      <c r="L19" s="327" t="s">
        <v>83</v>
      </c>
    </row>
    <row r="20" spans="1:12" ht="12.75" outlineLevel="1">
      <c r="A20" s="134"/>
      <c r="B20" s="40" t="s">
        <v>10</v>
      </c>
      <c r="C20" s="129"/>
      <c r="D20" s="220">
        <f>(C20*F19*10)*D19/1000</f>
        <v>0</v>
      </c>
      <c r="E20" s="16" t="s">
        <v>9</v>
      </c>
      <c r="F20" s="187">
        <f>IF(D20=0,0,IF(D20&gt;0,(C19/(C20*F19)/10)))</f>
        <v>0</v>
      </c>
      <c r="G20" s="357">
        <f>D20*F20</f>
        <v>0</v>
      </c>
      <c r="H20" s="45">
        <v>42</v>
      </c>
      <c r="I20" s="73" t="s">
        <v>9</v>
      </c>
      <c r="J20" s="43">
        <v>1.42</v>
      </c>
      <c r="K20" s="334">
        <v>59.6</v>
      </c>
      <c r="L20" s="328" t="s">
        <v>40</v>
      </c>
    </row>
    <row r="21" spans="1:12" ht="12.75" outlineLevel="1">
      <c r="A21" s="133"/>
      <c r="B21" s="102" t="s">
        <v>66</v>
      </c>
      <c r="C21" s="128"/>
      <c r="D21" s="132"/>
      <c r="E21" s="80" t="s">
        <v>9</v>
      </c>
      <c r="F21" s="330">
        <f>IF(A22="N",1,IF(A22="P",0.44,IF(A22="K",0.83,0)))</f>
        <v>0</v>
      </c>
      <c r="G21" s="358"/>
      <c r="H21" s="188"/>
      <c r="I21" s="73"/>
      <c r="J21" s="185"/>
      <c r="K21" s="332"/>
      <c r="L21" s="328" t="s">
        <v>27</v>
      </c>
    </row>
    <row r="22" spans="1:12" ht="12.75" outlineLevel="1">
      <c r="A22" s="135"/>
      <c r="B22" s="103" t="s">
        <v>10</v>
      </c>
      <c r="C22" s="130"/>
      <c r="D22" s="220">
        <f>(C22*F21*10)*D21/1000</f>
        <v>0</v>
      </c>
      <c r="E22" s="16" t="s">
        <v>9</v>
      </c>
      <c r="F22" s="187">
        <f>IF(D22=0,0,IF(D22&gt;0,(C21/(C22*F21)/10)))</f>
        <v>0</v>
      </c>
      <c r="G22" s="359">
        <f>D22*F22</f>
        <v>0</v>
      </c>
      <c r="H22" s="189"/>
      <c r="I22" s="51"/>
      <c r="J22" s="189"/>
      <c r="K22" s="340"/>
      <c r="L22" s="167" t="s">
        <v>28</v>
      </c>
    </row>
    <row r="23" spans="1:12" ht="12.75">
      <c r="A23" s="314" t="s">
        <v>47</v>
      </c>
      <c r="B23" s="243" t="s">
        <v>66</v>
      </c>
      <c r="C23" s="243"/>
      <c r="D23" s="244"/>
      <c r="E23" s="245" t="s">
        <v>30</v>
      </c>
      <c r="F23" s="246">
        <f>C23</f>
        <v>0</v>
      </c>
      <c r="G23" s="344">
        <f>D23*F23</f>
        <v>0</v>
      </c>
      <c r="H23" s="247"/>
      <c r="I23" s="248"/>
      <c r="J23" s="246"/>
      <c r="K23" s="344"/>
      <c r="L23" s="167"/>
    </row>
    <row r="24" spans="1:12" ht="12.75">
      <c r="A24" s="315"/>
      <c r="B24" s="130"/>
      <c r="C24" s="130"/>
      <c r="D24" s="249"/>
      <c r="E24" s="250"/>
      <c r="F24" s="251">
        <f>C24</f>
        <v>0</v>
      </c>
      <c r="G24" s="359">
        <f>D24*F24</f>
        <v>0</v>
      </c>
      <c r="H24" s="50"/>
      <c r="I24" s="55"/>
      <c r="J24" s="50"/>
      <c r="K24" s="334"/>
      <c r="L24" s="167"/>
    </row>
    <row r="25" spans="1:12" ht="12.75">
      <c r="A25" s="41" t="s">
        <v>8</v>
      </c>
      <c r="B25" s="41"/>
      <c r="C25" s="34"/>
      <c r="D25" s="53"/>
      <c r="E25" s="47"/>
      <c r="F25" s="25"/>
      <c r="G25" s="336"/>
      <c r="H25" s="53"/>
      <c r="I25" s="47"/>
      <c r="J25" s="25"/>
      <c r="K25" s="336"/>
      <c r="L25" s="184"/>
    </row>
    <row r="26" spans="1:12" ht="12.75">
      <c r="A26" s="133"/>
      <c r="B26" s="102" t="s">
        <v>66</v>
      </c>
      <c r="C26" s="375"/>
      <c r="D26" s="131"/>
      <c r="E26" s="73" t="s">
        <v>9</v>
      </c>
      <c r="F26" s="185"/>
      <c r="G26" s="332"/>
      <c r="H26" s="252">
        <v>1200</v>
      </c>
      <c r="I26" s="73" t="s">
        <v>9</v>
      </c>
      <c r="J26" s="185"/>
      <c r="K26" s="332"/>
      <c r="L26" s="167" t="s">
        <v>76</v>
      </c>
    </row>
    <row r="27" spans="1:12" ht="12.75">
      <c r="A27" s="316" t="s">
        <v>22</v>
      </c>
      <c r="B27" s="40" t="s">
        <v>10</v>
      </c>
      <c r="C27" s="137"/>
      <c r="D27" s="52">
        <f>TRUNC(ROUND((C27*10)*$D$26/1000,0),0)</f>
        <v>0</v>
      </c>
      <c r="E27" s="55" t="s">
        <v>9</v>
      </c>
      <c r="F27" s="190">
        <f>IF(D27=0,0,IF(D27&gt;0,TRUNC(ROUND(($C$26/(($C$27*10)+($C$28*4.4)+($C$29*8.3))),2),2)))</f>
        <v>0</v>
      </c>
      <c r="G27" s="334">
        <f>D27*F27</f>
        <v>0</v>
      </c>
      <c r="H27" s="159">
        <v>132</v>
      </c>
      <c r="I27" s="73" t="s">
        <v>9</v>
      </c>
      <c r="J27" s="378">
        <v>1.92</v>
      </c>
      <c r="K27" s="334">
        <f>J27*H27</f>
        <v>253.44</v>
      </c>
      <c r="L27" s="167"/>
    </row>
    <row r="28" spans="1:12" ht="12.75">
      <c r="A28" s="102" t="s">
        <v>23</v>
      </c>
      <c r="B28" s="102" t="s">
        <v>10</v>
      </c>
      <c r="C28" s="136"/>
      <c r="D28" s="188">
        <f>TRUNC(ROUND((C28*4.4)*$D$26/1000,0),0)</f>
        <v>0</v>
      </c>
      <c r="E28" s="73" t="s">
        <v>9</v>
      </c>
      <c r="F28" s="190">
        <f>IF(D28=0,0,IF(D28&gt;0,TRUNC(ROUND(($C$26/(($C$27*10)+($C$28*4.4)+($C$29*8.3))),2),2)))</f>
        <v>0</v>
      </c>
      <c r="G28" s="332">
        <f>D28*F28</f>
        <v>0</v>
      </c>
      <c r="H28" s="252">
        <v>58</v>
      </c>
      <c r="I28" s="73" t="s">
        <v>9</v>
      </c>
      <c r="J28" s="378">
        <v>1.92</v>
      </c>
      <c r="K28" s="332">
        <f>J28*H28</f>
        <v>111.36</v>
      </c>
      <c r="L28" s="168"/>
    </row>
    <row r="29" spans="1:11" ht="12.75">
      <c r="A29" s="40" t="s">
        <v>24</v>
      </c>
      <c r="B29" s="40" t="s">
        <v>10</v>
      </c>
      <c r="C29" s="138"/>
      <c r="D29" s="52">
        <f>TRUNC(ROUND((C29*8.3)*$D$26/1000,0),0)</f>
        <v>0</v>
      </c>
      <c r="E29" s="55" t="s">
        <v>9</v>
      </c>
      <c r="F29" s="190">
        <f>IF(D29=0,0,IF(D29&gt;0,TRUNC(ROUND(($C$26/(($C$27*10)+($C$28*4.4)+($C$29*8.3))),2),2)))</f>
        <v>0</v>
      </c>
      <c r="G29" s="334">
        <f>D29*F29</f>
        <v>0</v>
      </c>
      <c r="H29" s="159">
        <v>209</v>
      </c>
      <c r="I29" s="55" t="s">
        <v>9</v>
      </c>
      <c r="J29" s="378">
        <v>1.92</v>
      </c>
      <c r="K29" s="334">
        <f>J29*H29</f>
        <v>401.28</v>
      </c>
    </row>
    <row r="30" spans="1:12" ht="12.75" outlineLevel="1">
      <c r="A30" s="133"/>
      <c r="B30" s="102" t="s">
        <v>66</v>
      </c>
      <c r="C30" s="128"/>
      <c r="D30" s="131"/>
      <c r="E30" s="73" t="s">
        <v>9</v>
      </c>
      <c r="F30" s="185"/>
      <c r="G30" s="332"/>
      <c r="H30" s="188"/>
      <c r="I30" s="73"/>
      <c r="J30" s="185"/>
      <c r="K30" s="332"/>
      <c r="L30" s="184"/>
    </row>
    <row r="31" spans="1:12" ht="12.75" outlineLevel="1">
      <c r="A31" s="316" t="s">
        <v>22</v>
      </c>
      <c r="B31" s="40" t="s">
        <v>10</v>
      </c>
      <c r="C31" s="137"/>
      <c r="D31" s="52">
        <f>TRUNC(ROUND((C31*10)*$D$30/1000,0),0)</f>
        <v>0</v>
      </c>
      <c r="E31" s="55" t="s">
        <v>9</v>
      </c>
      <c r="F31" s="190">
        <f>IF(D31=0,0,IF(D31&gt;0,TRUNC(ROUND(($C$30/(($C$31*10)+($C$32*4.4)+($C$33*8.3))),2),2)))</f>
        <v>0</v>
      </c>
      <c r="G31" s="332">
        <f>D31*F31</f>
        <v>0</v>
      </c>
      <c r="H31" s="52"/>
      <c r="I31" s="55"/>
      <c r="J31" s="43"/>
      <c r="K31" s="334"/>
      <c r="L31" s="184"/>
    </row>
    <row r="32" spans="1:12" ht="12.75" outlineLevel="1">
      <c r="A32" s="102" t="s">
        <v>23</v>
      </c>
      <c r="B32" s="102" t="s">
        <v>10</v>
      </c>
      <c r="C32" s="136"/>
      <c r="D32" s="188">
        <f>TRUNC(ROUND((C32*4.4)*$D$30/1000,0),0)</f>
        <v>0</v>
      </c>
      <c r="E32" s="73" t="s">
        <v>9</v>
      </c>
      <c r="F32" s="190">
        <f>IF(D32=0,0,IF(D32&gt;0,TRUNC(ROUND(($C$26/(($C$27*10)+($C$28*4.4)+($C$29*8.3))),2),2)))</f>
        <v>0</v>
      </c>
      <c r="G32" s="360">
        <f>D32*F32</f>
        <v>0</v>
      </c>
      <c r="H32" s="188"/>
      <c r="I32" s="73"/>
      <c r="J32" s="190"/>
      <c r="K32" s="332"/>
      <c r="L32" s="184"/>
    </row>
    <row r="33" spans="1:11" ht="12.75" outlineLevel="1">
      <c r="A33" s="40" t="s">
        <v>24</v>
      </c>
      <c r="B33" s="103" t="s">
        <v>10</v>
      </c>
      <c r="C33" s="139"/>
      <c r="D33" s="52">
        <f>TRUNC(ROUND((C33*8.3)*$D$30/1000,0),0)</f>
        <v>0</v>
      </c>
      <c r="E33" s="55" t="s">
        <v>9</v>
      </c>
      <c r="F33" s="190">
        <f>IF(D33=0,0,IF(D33&gt;0,TRUNC(ROUND(($C$26/(($C$27*10)+($C$28*4.4)+($C$29*8.3))),2),2)))</f>
        <v>0</v>
      </c>
      <c r="G33" s="334">
        <f>D33*F33</f>
        <v>0</v>
      </c>
      <c r="H33" s="182"/>
      <c r="I33" s="51"/>
      <c r="J33" s="183"/>
      <c r="K33" s="340"/>
    </row>
    <row r="34" spans="1:11" ht="12.75">
      <c r="A34" s="23" t="s">
        <v>16</v>
      </c>
      <c r="B34" s="41"/>
      <c r="C34" s="34"/>
      <c r="D34" s="53"/>
      <c r="E34" s="47"/>
      <c r="F34" s="25"/>
      <c r="G34" s="336" t="s">
        <v>1</v>
      </c>
      <c r="H34" s="53"/>
      <c r="I34" s="47"/>
      <c r="J34" s="25"/>
      <c r="K34" s="336"/>
    </row>
    <row r="35" spans="1:11" ht="12.75">
      <c r="A35" s="40" t="s">
        <v>19</v>
      </c>
      <c r="B35" s="40"/>
      <c r="C35" s="30"/>
      <c r="D35" s="52"/>
      <c r="E35" s="55"/>
      <c r="F35" s="50"/>
      <c r="G35" s="334"/>
      <c r="H35" s="52"/>
      <c r="I35" s="55"/>
      <c r="J35" s="45"/>
      <c r="K35" s="334"/>
    </row>
    <row r="36" spans="1:12" ht="12.75">
      <c r="A36" s="133"/>
      <c r="B36" s="317" t="s">
        <v>67</v>
      </c>
      <c r="C36" s="363"/>
      <c r="D36" s="188"/>
      <c r="E36" s="73"/>
      <c r="F36" s="185"/>
      <c r="G36" s="332"/>
      <c r="H36" s="191"/>
      <c r="I36" s="73"/>
      <c r="J36" s="191"/>
      <c r="K36" s="345"/>
      <c r="L36" s="270" t="s">
        <v>77</v>
      </c>
    </row>
    <row r="37" spans="1:12" ht="12.75">
      <c r="A37" s="129"/>
      <c r="B37" s="40" t="s">
        <v>13</v>
      </c>
      <c r="C37" s="138"/>
      <c r="D37" s="54"/>
      <c r="E37" s="55" t="str">
        <f>IF(D37&lt;&gt;1,"korda","kord")</f>
        <v>korda</v>
      </c>
      <c r="F37" s="193">
        <f>C36*C37</f>
        <v>0</v>
      </c>
      <c r="G37" s="334">
        <f>D37*F37</f>
        <v>0</v>
      </c>
      <c r="H37" s="52">
        <v>1</v>
      </c>
      <c r="I37" s="55" t="str">
        <f>IF(H37&gt;1,"korda","kord")</f>
        <v>kord</v>
      </c>
      <c r="J37" s="43">
        <v>13.58</v>
      </c>
      <c r="K37" s="350">
        <f>J37*H37</f>
        <v>13.58</v>
      </c>
      <c r="L37" s="270"/>
    </row>
    <row r="38" spans="1:12" ht="12.75" outlineLevel="1">
      <c r="A38" s="133"/>
      <c r="B38" s="317" t="s">
        <v>67</v>
      </c>
      <c r="C38" s="136"/>
      <c r="D38" s="188"/>
      <c r="E38" s="73"/>
      <c r="F38" s="194"/>
      <c r="G38" s="332"/>
      <c r="H38" s="185"/>
      <c r="I38" s="73"/>
      <c r="J38" s="190"/>
      <c r="K38" s="346"/>
      <c r="L38" s="270" t="s">
        <v>80</v>
      </c>
    </row>
    <row r="39" spans="1:12" ht="12.75" outlineLevel="1">
      <c r="A39" s="130"/>
      <c r="B39" s="103" t="s">
        <v>13</v>
      </c>
      <c r="C39" s="140"/>
      <c r="D39" s="63"/>
      <c r="E39" s="55" t="str">
        <f>IF(D39&lt;&gt;1,"korda","kord")</f>
        <v>korda</v>
      </c>
      <c r="F39" s="195">
        <f>C38*C39</f>
        <v>0</v>
      </c>
      <c r="G39" s="334">
        <f>D39*F39</f>
        <v>0</v>
      </c>
      <c r="H39" s="52">
        <v>1</v>
      </c>
      <c r="I39" s="55" t="s">
        <v>6</v>
      </c>
      <c r="J39" s="43">
        <v>24.93</v>
      </c>
      <c r="K39" s="350">
        <f>H39*J39</f>
        <v>24.93</v>
      </c>
      <c r="L39" s="167"/>
    </row>
    <row r="40" spans="1:12" ht="12.75">
      <c r="A40" s="320" t="s">
        <v>20</v>
      </c>
      <c r="B40" s="320"/>
      <c r="C40" s="93"/>
      <c r="D40" s="308"/>
      <c r="E40" s="248"/>
      <c r="F40" s="203"/>
      <c r="G40" s="362"/>
      <c r="H40" s="309"/>
      <c r="I40" s="248"/>
      <c r="J40" s="310"/>
      <c r="K40" s="349"/>
      <c r="L40" s="270"/>
    </row>
    <row r="41" spans="1:12" ht="12.75" outlineLevel="1">
      <c r="A41" s="133"/>
      <c r="B41" s="317" t="s">
        <v>67</v>
      </c>
      <c r="C41" s="363"/>
      <c r="D41" s="196"/>
      <c r="E41" s="78"/>
      <c r="F41" s="197"/>
      <c r="G41" s="332"/>
      <c r="H41" s="185"/>
      <c r="I41" s="73"/>
      <c r="J41" s="190"/>
      <c r="K41" s="346"/>
      <c r="L41" s="270" t="s">
        <v>96</v>
      </c>
    </row>
    <row r="42" spans="1:12" ht="12.75" outlineLevel="1">
      <c r="A42" s="129"/>
      <c r="B42" s="40" t="s">
        <v>13</v>
      </c>
      <c r="C42" s="138"/>
      <c r="D42" s="54"/>
      <c r="E42" s="73" t="str">
        <f>IF(D42&lt;&gt;1,"korda","kord")</f>
        <v>korda</v>
      </c>
      <c r="F42" s="197">
        <f>C41*C42</f>
        <v>0</v>
      </c>
      <c r="G42" s="358">
        <f>D42*F42</f>
        <v>0</v>
      </c>
      <c r="H42" s="188">
        <v>1</v>
      </c>
      <c r="I42" s="73" t="str">
        <f>IF(H42&gt;1,"korda","kord")</f>
        <v>kord</v>
      </c>
      <c r="J42" s="190">
        <v>46.6</v>
      </c>
      <c r="K42" s="346">
        <f>J42*H42</f>
        <v>46.6</v>
      </c>
      <c r="L42" s="270"/>
    </row>
    <row r="43" spans="1:12" ht="12.75" outlineLevel="1">
      <c r="A43" s="133"/>
      <c r="B43" s="317" t="s">
        <v>67</v>
      </c>
      <c r="C43" s="365"/>
      <c r="D43" s="273"/>
      <c r="E43" s="80"/>
      <c r="F43" s="197"/>
      <c r="G43" s="358"/>
      <c r="H43" s="201"/>
      <c r="I43" s="73"/>
      <c r="J43" s="221"/>
      <c r="K43" s="351"/>
      <c r="L43" s="270" t="s">
        <v>97</v>
      </c>
    </row>
    <row r="44" spans="1:12" ht="12.75" outlineLevel="1">
      <c r="A44" s="129"/>
      <c r="B44" s="40" t="s">
        <v>13</v>
      </c>
      <c r="C44" s="272"/>
      <c r="D44" s="15"/>
      <c r="E44" s="73" t="str">
        <f>IF(D44&lt;&gt;1,"korda","kord")</f>
        <v>korda</v>
      </c>
      <c r="F44" s="197">
        <f>C43*C44</f>
        <v>0</v>
      </c>
      <c r="G44" s="358">
        <f>D44*F44</f>
        <v>0</v>
      </c>
      <c r="H44" s="188">
        <v>5</v>
      </c>
      <c r="I44" s="73" t="str">
        <f>IF(H44&gt;1,"korda","kord")</f>
        <v>korda</v>
      </c>
      <c r="J44" s="190">
        <v>17.06</v>
      </c>
      <c r="K44" s="346">
        <f>J44*H44</f>
        <v>85.3</v>
      </c>
      <c r="L44" s="270"/>
    </row>
    <row r="45" spans="1:12" ht="12.75" outlineLevel="2">
      <c r="A45" s="133"/>
      <c r="B45" s="317" t="s">
        <v>67</v>
      </c>
      <c r="C45" s="364"/>
      <c r="D45" s="199"/>
      <c r="E45" s="79"/>
      <c r="F45" s="197"/>
      <c r="G45" s="358"/>
      <c r="H45" s="201"/>
      <c r="I45" s="80"/>
      <c r="J45" s="221"/>
      <c r="K45" s="351"/>
      <c r="L45" s="271" t="s">
        <v>78</v>
      </c>
    </row>
    <row r="46" spans="1:12" ht="12.75" outlineLevel="2">
      <c r="A46" s="319"/>
      <c r="B46" s="261" t="s">
        <v>13</v>
      </c>
      <c r="C46" s="141"/>
      <c r="D46" s="92"/>
      <c r="E46" s="55" t="str">
        <f>IF(D46&lt;&gt;1,"korda","kord")</f>
        <v>korda</v>
      </c>
      <c r="F46" s="195">
        <f>C45*C46</f>
        <v>0</v>
      </c>
      <c r="G46" s="367">
        <f>D46*F46</f>
        <v>0</v>
      </c>
      <c r="H46" s="52">
        <v>1</v>
      </c>
      <c r="I46" s="55" t="str">
        <f>IF(H46&gt;1,"korda","kord")</f>
        <v>kord</v>
      </c>
      <c r="J46" s="43">
        <v>23.65</v>
      </c>
      <c r="K46" s="350">
        <f>J46*H46</f>
        <v>23.65</v>
      </c>
      <c r="L46" s="270"/>
    </row>
    <row r="47" spans="1:12" ht="12.75">
      <c r="A47" s="320" t="s">
        <v>21</v>
      </c>
      <c r="B47" s="320"/>
      <c r="C47" s="93"/>
      <c r="D47" s="202"/>
      <c r="E47" s="94"/>
      <c r="F47" s="203"/>
      <c r="G47" s="368"/>
      <c r="H47" s="205"/>
      <c r="I47" s="94"/>
      <c r="J47" s="279"/>
      <c r="K47" s="95"/>
      <c r="L47" s="270"/>
    </row>
    <row r="48" spans="1:12" ht="12.75" outlineLevel="1">
      <c r="A48" s="133"/>
      <c r="B48" s="317" t="s">
        <v>67</v>
      </c>
      <c r="C48" s="363"/>
      <c r="D48" s="199"/>
      <c r="E48" s="79"/>
      <c r="F48" s="197"/>
      <c r="G48" s="351"/>
      <c r="H48" s="201"/>
      <c r="I48" s="80"/>
      <c r="J48" s="280"/>
      <c r="K48" s="71"/>
      <c r="L48" s="271" t="s">
        <v>79</v>
      </c>
    </row>
    <row r="49" spans="1:12" ht="12.75" outlineLevel="1">
      <c r="A49" s="129"/>
      <c r="B49" s="40" t="s">
        <v>13</v>
      </c>
      <c r="C49" s="138"/>
      <c r="D49" s="54"/>
      <c r="E49" s="55" t="str">
        <f>IF(D49&lt;&gt;1,"korda","kord")</f>
        <v>korda</v>
      </c>
      <c r="F49" s="193">
        <f>C48*C49</f>
        <v>0</v>
      </c>
      <c r="G49" s="369">
        <f>D49*F49</f>
        <v>0</v>
      </c>
      <c r="H49" s="198">
        <v>2</v>
      </c>
      <c r="I49" s="16" t="str">
        <f>IF(H49&gt;1,"korda","kord")</f>
        <v>korda</v>
      </c>
      <c r="J49" s="211">
        <v>2.24</v>
      </c>
      <c r="K49" s="357">
        <f>H49*J49</f>
        <v>4.48</v>
      </c>
      <c r="L49" s="270"/>
    </row>
    <row r="50" spans="1:12" ht="12.75" outlineLevel="2">
      <c r="A50" s="133"/>
      <c r="B50" s="317" t="s">
        <v>67</v>
      </c>
      <c r="C50" s="364"/>
      <c r="D50" s="199"/>
      <c r="E50" s="79"/>
      <c r="F50" s="197"/>
      <c r="G50" s="351"/>
      <c r="H50" s="201"/>
      <c r="I50" s="80"/>
      <c r="J50" s="280"/>
      <c r="K50" s="71"/>
      <c r="L50" s="271"/>
    </row>
    <row r="51" spans="1:12" ht="12.75" outlineLevel="2">
      <c r="A51" s="129"/>
      <c r="B51" s="40" t="s">
        <v>13</v>
      </c>
      <c r="C51" s="138"/>
      <c r="D51" s="15"/>
      <c r="E51" s="55" t="str">
        <f>IF(D51&lt;&gt;1,"korda","kord")</f>
        <v>korda</v>
      </c>
      <c r="F51" s="206">
        <f>C50*C51</f>
        <v>0</v>
      </c>
      <c r="G51" s="369">
        <f>D51*F51</f>
        <v>0</v>
      </c>
      <c r="H51" s="198">
        <v>1</v>
      </c>
      <c r="I51" s="16" t="s">
        <v>6</v>
      </c>
      <c r="J51" s="211">
        <v>3.39</v>
      </c>
      <c r="K51" s="369">
        <f>H51*J51</f>
        <v>3.39</v>
      </c>
      <c r="L51" s="271" t="s">
        <v>82</v>
      </c>
    </row>
    <row r="52" spans="1:12" ht="12.75">
      <c r="A52" s="285" t="s">
        <v>14</v>
      </c>
      <c r="B52" s="41"/>
      <c r="C52" s="34"/>
      <c r="D52" s="207"/>
      <c r="E52" s="28"/>
      <c r="F52" s="208"/>
      <c r="G52" s="29"/>
      <c r="H52" s="207"/>
      <c r="I52" s="28"/>
      <c r="J52" s="209"/>
      <c r="K52" s="29"/>
      <c r="L52" s="192"/>
    </row>
    <row r="53" spans="1:11" ht="12.75">
      <c r="A53" s="321" t="s">
        <v>34</v>
      </c>
      <c r="B53" s="102"/>
      <c r="C53" s="70"/>
      <c r="D53" s="274"/>
      <c r="E53" s="275"/>
      <c r="F53" s="276"/>
      <c r="G53" s="200">
        <f>D53*F53</f>
        <v>0</v>
      </c>
      <c r="H53" s="277"/>
      <c r="I53" s="80"/>
      <c r="J53" s="280"/>
      <c r="K53" s="200">
        <f>H53*J53</f>
        <v>0</v>
      </c>
    </row>
    <row r="54" spans="1:11" ht="12.75">
      <c r="A54" s="322"/>
      <c r="B54" s="40"/>
      <c r="C54" s="30"/>
      <c r="D54" s="14"/>
      <c r="E54" s="144"/>
      <c r="F54" s="143"/>
      <c r="G54" s="21">
        <f>D54*F54</f>
        <v>0</v>
      </c>
      <c r="H54" s="210"/>
      <c r="I54" s="16"/>
      <c r="J54" s="211"/>
      <c r="K54" s="21"/>
    </row>
    <row r="55" spans="1:11" ht="12.75">
      <c r="A55" s="323" t="s">
        <v>25</v>
      </c>
      <c r="B55" s="323"/>
      <c r="C55" s="85"/>
      <c r="D55" s="86"/>
      <c r="E55" s="87"/>
      <c r="F55" s="88"/>
      <c r="G55" s="352">
        <f>SUM(G16:G54)</f>
        <v>0</v>
      </c>
      <c r="H55" s="86"/>
      <c r="I55" s="87"/>
      <c r="J55" s="89"/>
      <c r="K55" s="352">
        <f>SUM(K16:K54)</f>
        <v>1729.61</v>
      </c>
    </row>
    <row r="56" spans="1:11" ht="12.75">
      <c r="A56" s="578" t="s">
        <v>3</v>
      </c>
      <c r="B56" s="579"/>
      <c r="C56" s="579"/>
      <c r="D56" s="579"/>
      <c r="E56" s="579"/>
      <c r="F56" s="579"/>
      <c r="G56" s="353">
        <f>G14-G55</f>
        <v>0</v>
      </c>
      <c r="H56" s="594"/>
      <c r="I56" s="595"/>
      <c r="J56" s="595"/>
      <c r="K56" s="353">
        <f>K14-K55</f>
        <v>4660.39</v>
      </c>
    </row>
    <row r="57" spans="1:22" ht="12.75" outlineLevel="1">
      <c r="A57" s="529" t="s">
        <v>31</v>
      </c>
      <c r="B57" s="529"/>
      <c r="C57" s="529"/>
      <c r="D57" s="529"/>
      <c r="E57" s="529"/>
      <c r="F57" s="530"/>
      <c r="G57" s="376"/>
      <c r="H57" s="534"/>
      <c r="I57" s="534"/>
      <c r="J57" s="535"/>
      <c r="K57" s="403"/>
      <c r="L57" s="167"/>
      <c r="R57" s="212"/>
      <c r="S57" s="212"/>
      <c r="T57" s="212"/>
      <c r="U57" s="212"/>
      <c r="V57" s="212"/>
    </row>
    <row r="58" spans="1:22" ht="12.75" outlineLevel="1">
      <c r="A58" s="398" t="s">
        <v>68</v>
      </c>
      <c r="B58" s="384"/>
      <c r="C58" s="384"/>
      <c r="D58" s="384"/>
      <c r="E58" s="384"/>
      <c r="F58" s="384"/>
      <c r="G58" s="473"/>
      <c r="H58" s="586"/>
      <c r="I58" s="586"/>
      <c r="J58" s="587"/>
      <c r="K58" s="504">
        <v>12.3</v>
      </c>
      <c r="R58" s="212"/>
      <c r="S58" s="212"/>
      <c r="T58" s="212"/>
      <c r="U58" s="212"/>
      <c r="V58" s="212"/>
    </row>
    <row r="59" spans="1:22" ht="12.75" outlineLevel="1">
      <c r="A59" s="390" t="s">
        <v>69</v>
      </c>
      <c r="B59" s="373"/>
      <c r="C59" s="373"/>
      <c r="D59" s="373"/>
      <c r="E59" s="373"/>
      <c r="F59" s="373"/>
      <c r="G59" s="474"/>
      <c r="H59" s="555"/>
      <c r="I59" s="555"/>
      <c r="J59" s="556"/>
      <c r="K59" s="505">
        <v>51.6</v>
      </c>
      <c r="R59" s="212"/>
      <c r="S59" s="212"/>
      <c r="T59" s="212"/>
      <c r="U59" s="212"/>
      <c r="V59" s="212"/>
    </row>
    <row r="60" spans="1:11" ht="12.75" outlineLevel="1">
      <c r="A60" s="390" t="s">
        <v>70</v>
      </c>
      <c r="B60" s="373"/>
      <c r="C60" s="373"/>
      <c r="D60" s="373"/>
      <c r="E60" s="373"/>
      <c r="F60" s="373"/>
      <c r="G60" s="474"/>
      <c r="H60" s="555"/>
      <c r="I60" s="555"/>
      <c r="J60" s="556"/>
      <c r="K60" s="505">
        <v>29.6</v>
      </c>
    </row>
    <row r="61" spans="1:11" ht="12.75" outlineLevel="1">
      <c r="A61" s="390" t="s">
        <v>57</v>
      </c>
      <c r="B61" s="373"/>
      <c r="C61" s="373"/>
      <c r="D61" s="373"/>
      <c r="E61" s="373"/>
      <c r="F61" s="373"/>
      <c r="G61" s="474"/>
      <c r="H61" s="555"/>
      <c r="I61" s="555"/>
      <c r="J61" s="556"/>
      <c r="K61" s="505">
        <v>12.5</v>
      </c>
    </row>
    <row r="62" spans="1:11" ht="12.75" outlineLevel="1">
      <c r="A62" s="390" t="s">
        <v>71</v>
      </c>
      <c r="B62" s="373"/>
      <c r="C62" s="373"/>
      <c r="D62" s="373"/>
      <c r="E62" s="373"/>
      <c r="F62" s="373"/>
      <c r="G62" s="476"/>
      <c r="H62" s="555"/>
      <c r="I62" s="555"/>
      <c r="J62" s="556"/>
      <c r="K62" s="505">
        <v>7</v>
      </c>
    </row>
    <row r="63" spans="1:11" ht="12.75" outlineLevel="1">
      <c r="A63" s="509" t="s">
        <v>94</v>
      </c>
      <c r="B63" s="373"/>
      <c r="C63" s="373"/>
      <c r="D63" s="373"/>
      <c r="E63" s="373"/>
      <c r="F63" s="373"/>
      <c r="G63" s="476"/>
      <c r="H63" s="555"/>
      <c r="I63" s="555"/>
      <c r="J63" s="556"/>
      <c r="K63" s="505">
        <v>20</v>
      </c>
    </row>
    <row r="64" spans="1:11" ht="12.75" outlineLevel="1">
      <c r="A64" s="390" t="s">
        <v>72</v>
      </c>
      <c r="B64" s="373"/>
      <c r="C64" s="373"/>
      <c r="D64" s="373"/>
      <c r="E64" s="373"/>
      <c r="F64" s="373"/>
      <c r="G64" s="474"/>
      <c r="H64" s="555"/>
      <c r="I64" s="555"/>
      <c r="J64" s="556"/>
      <c r="K64" s="505">
        <v>16.1</v>
      </c>
    </row>
    <row r="65" spans="1:11" ht="12.75" outlineLevel="1">
      <c r="A65" s="390" t="s">
        <v>59</v>
      </c>
      <c r="B65" s="373"/>
      <c r="C65" s="373"/>
      <c r="D65" s="373"/>
      <c r="E65" s="373"/>
      <c r="F65" s="373"/>
      <c r="G65" s="474"/>
      <c r="H65" s="555"/>
      <c r="I65" s="555"/>
      <c r="J65" s="556"/>
      <c r="K65" s="505">
        <v>108.7</v>
      </c>
    </row>
    <row r="66" spans="1:11" ht="12.75" outlineLevel="1">
      <c r="A66" s="390" t="s">
        <v>60</v>
      </c>
      <c r="B66" s="373"/>
      <c r="C66" s="373"/>
      <c r="D66" s="373"/>
      <c r="E66" s="373"/>
      <c r="F66" s="373"/>
      <c r="G66" s="474"/>
      <c r="H66" s="557"/>
      <c r="I66" s="557"/>
      <c r="J66" s="558"/>
      <c r="K66" s="505">
        <v>54.6</v>
      </c>
    </row>
    <row r="67" spans="1:11" ht="12.75" outlineLevel="1">
      <c r="A67" s="390" t="s">
        <v>61</v>
      </c>
      <c r="B67" s="373"/>
      <c r="C67" s="373"/>
      <c r="D67" s="373"/>
      <c r="E67" s="373"/>
      <c r="F67" s="373"/>
      <c r="G67" s="474"/>
      <c r="H67" s="557"/>
      <c r="I67" s="557"/>
      <c r="J67" s="558"/>
      <c r="K67" s="505">
        <v>58.3</v>
      </c>
    </row>
    <row r="68" spans="1:11" ht="12.75" outlineLevel="1">
      <c r="A68" s="390" t="s">
        <v>62</v>
      </c>
      <c r="B68" s="373"/>
      <c r="C68" s="373"/>
      <c r="D68" s="373"/>
      <c r="E68" s="373"/>
      <c r="F68" s="373"/>
      <c r="G68" s="474"/>
      <c r="H68" s="555"/>
      <c r="I68" s="555"/>
      <c r="J68" s="556"/>
      <c r="K68" s="505">
        <v>37.7</v>
      </c>
    </row>
    <row r="69" spans="1:11" ht="12.75" outlineLevel="1">
      <c r="A69" s="390" t="s">
        <v>63</v>
      </c>
      <c r="B69" s="373"/>
      <c r="C69" s="373"/>
      <c r="D69" s="373"/>
      <c r="E69" s="373"/>
      <c r="F69" s="373"/>
      <c r="G69" s="474"/>
      <c r="H69" s="555"/>
      <c r="I69" s="555"/>
      <c r="J69" s="556"/>
      <c r="K69" s="505">
        <v>532.2</v>
      </c>
    </row>
    <row r="70" spans="1:11" ht="12.75" outlineLevel="1">
      <c r="A70" s="390" t="s">
        <v>73</v>
      </c>
      <c r="B70" s="373"/>
      <c r="C70" s="373"/>
      <c r="D70" s="373"/>
      <c r="E70" s="373"/>
      <c r="F70" s="373"/>
      <c r="G70" s="474"/>
      <c r="H70" s="555"/>
      <c r="I70" s="555"/>
      <c r="J70" s="556"/>
      <c r="K70" s="505">
        <v>255.2</v>
      </c>
    </row>
    <row r="71" spans="1:11" ht="12.75" outlineLevel="1">
      <c r="A71" s="390" t="s">
        <v>58</v>
      </c>
      <c r="B71" s="373"/>
      <c r="C71" s="373"/>
      <c r="D71" s="373"/>
      <c r="E71" s="373"/>
      <c r="F71" s="373"/>
      <c r="G71" s="396"/>
      <c r="H71" s="555"/>
      <c r="I71" s="555"/>
      <c r="J71" s="556"/>
      <c r="K71" s="507">
        <v>8.9</v>
      </c>
    </row>
    <row r="72" spans="1:11" ht="12.75" outlineLevel="1">
      <c r="A72" s="390" t="s">
        <v>74</v>
      </c>
      <c r="B72" s="373"/>
      <c r="C72" s="373"/>
      <c r="D72" s="373"/>
      <c r="E72" s="373"/>
      <c r="F72" s="373"/>
      <c r="G72" s="396"/>
      <c r="H72" s="555"/>
      <c r="I72" s="555"/>
      <c r="J72" s="556"/>
      <c r="K72" s="507">
        <v>90</v>
      </c>
    </row>
    <row r="73" spans="1:11" ht="12.75" outlineLevel="1">
      <c r="A73" s="580"/>
      <c r="B73" s="581"/>
      <c r="C73" s="581"/>
      <c r="D73" s="581"/>
      <c r="E73" s="581"/>
      <c r="F73" s="581"/>
      <c r="G73" s="397"/>
      <c r="H73" s="555"/>
      <c r="I73" s="555"/>
      <c r="J73" s="556"/>
      <c r="K73" s="507"/>
    </row>
    <row r="74" spans="1:11" ht="12.75" outlineLevel="1">
      <c r="A74" s="567"/>
      <c r="B74" s="567"/>
      <c r="C74" s="567"/>
      <c r="D74" s="567"/>
      <c r="E74" s="567"/>
      <c r="F74" s="568"/>
      <c r="G74" s="385"/>
      <c r="H74" s="555"/>
      <c r="I74" s="555"/>
      <c r="J74" s="556"/>
      <c r="K74" s="404"/>
    </row>
    <row r="75" spans="1:11" ht="12.75" outlineLevel="1">
      <c r="A75" s="567"/>
      <c r="B75" s="567"/>
      <c r="C75" s="567"/>
      <c r="D75" s="567"/>
      <c r="E75" s="567"/>
      <c r="F75" s="568"/>
      <c r="G75" s="385"/>
      <c r="H75" s="555"/>
      <c r="I75" s="555"/>
      <c r="J75" s="556"/>
      <c r="K75" s="404"/>
    </row>
    <row r="76" spans="1:12" ht="12.75" outlineLevel="1">
      <c r="A76" s="567"/>
      <c r="B76" s="567"/>
      <c r="C76" s="567"/>
      <c r="D76" s="567"/>
      <c r="E76" s="567"/>
      <c r="F76" s="568"/>
      <c r="G76" s="385"/>
      <c r="H76" s="555"/>
      <c r="I76" s="555"/>
      <c r="J76" s="556"/>
      <c r="K76" s="405"/>
      <c r="L76" s="167"/>
    </row>
    <row r="77" spans="1:11" ht="12.75" outlineLevel="1">
      <c r="A77" s="567"/>
      <c r="B77" s="567"/>
      <c r="C77" s="567"/>
      <c r="D77" s="567"/>
      <c r="E77" s="567"/>
      <c r="F77" s="568"/>
      <c r="G77" s="386"/>
      <c r="H77" s="561"/>
      <c r="I77" s="561"/>
      <c r="J77" s="562"/>
      <c r="K77" s="406"/>
    </row>
    <row r="78" spans="1:11" ht="12.75">
      <c r="A78" s="577" t="s">
        <v>5</v>
      </c>
      <c r="B78" s="577"/>
      <c r="C78" s="577"/>
      <c r="D78" s="577"/>
      <c r="E78" s="577"/>
      <c r="F78" s="546"/>
      <c r="G78" s="482">
        <f>SUM(G58:G77)</f>
        <v>0</v>
      </c>
      <c r="H78" s="593"/>
      <c r="I78" s="559"/>
      <c r="J78" s="560"/>
      <c r="K78" s="482">
        <f>SUM(K58:K77)</f>
        <v>1294.7000000000003</v>
      </c>
    </row>
    <row r="79" spans="1:11" ht="12.75">
      <c r="A79" s="578" t="s">
        <v>4</v>
      </c>
      <c r="B79" s="579"/>
      <c r="C79" s="579"/>
      <c r="D79" s="579"/>
      <c r="E79" s="579"/>
      <c r="F79" s="579"/>
      <c r="G79" s="483">
        <f>G56-G78</f>
        <v>0</v>
      </c>
      <c r="H79" s="533"/>
      <c r="I79" s="534"/>
      <c r="J79" s="535"/>
      <c r="K79" s="483">
        <f>K56-K78</f>
        <v>3365.69</v>
      </c>
    </row>
    <row r="80" spans="1:11" ht="12.75">
      <c r="A80" s="213" t="s">
        <v>7</v>
      </c>
      <c r="B80" s="214"/>
      <c r="C80" s="214"/>
      <c r="D80" s="214"/>
      <c r="E80" s="214"/>
      <c r="F80" s="214"/>
      <c r="G80" s="498">
        <f>G55+G78</f>
        <v>0</v>
      </c>
      <c r="H80" s="215"/>
      <c r="I80" s="215"/>
      <c r="J80" s="215"/>
      <c r="K80" s="498">
        <f>K55+K78</f>
        <v>3024.3100000000004</v>
      </c>
    </row>
    <row r="81" spans="1:11" ht="12.75">
      <c r="A81" s="565" t="s">
        <v>93</v>
      </c>
      <c r="B81" s="566"/>
      <c r="C81" s="566"/>
      <c r="D81" s="566"/>
      <c r="E81" s="566"/>
      <c r="F81" s="566"/>
      <c r="G81" s="499">
        <f>IF(D3=0,0,G80/(D3*1000))</f>
        <v>0</v>
      </c>
      <c r="H81" s="399"/>
      <c r="I81" s="374"/>
      <c r="J81" s="374"/>
      <c r="K81" s="499">
        <f>K80/(H3*1000)</f>
        <v>0.0672068888888889</v>
      </c>
    </row>
    <row r="82" spans="1:11" ht="12.75">
      <c r="A82" s="571" t="s">
        <v>51</v>
      </c>
      <c r="B82" s="571"/>
      <c r="C82" s="571"/>
      <c r="D82" s="571"/>
      <c r="E82" s="572"/>
      <c r="F82" s="401"/>
      <c r="G82" s="486">
        <f>F82*(G4+G5)</f>
        <v>0</v>
      </c>
      <c r="H82" s="519"/>
      <c r="I82" s="520"/>
      <c r="J82" s="391">
        <v>0.27</v>
      </c>
      <c r="K82" s="502">
        <f>J82*(K4+K5)</f>
        <v>1701</v>
      </c>
    </row>
    <row r="83" spans="1:11" ht="12.75">
      <c r="A83" s="573" t="s">
        <v>52</v>
      </c>
      <c r="B83" s="573"/>
      <c r="C83" s="573"/>
      <c r="D83" s="573"/>
      <c r="E83" s="523"/>
      <c r="F83" s="402"/>
      <c r="G83" s="487">
        <f>F83*(G5+G4)</f>
        <v>0</v>
      </c>
      <c r="H83" s="514"/>
      <c r="I83" s="515"/>
      <c r="J83" s="392">
        <v>0.054</v>
      </c>
      <c r="K83" s="491">
        <f>J83*(K5+K4)</f>
        <v>340.2</v>
      </c>
    </row>
    <row r="84" spans="1:11" ht="12.75">
      <c r="A84" s="573" t="s">
        <v>53</v>
      </c>
      <c r="B84" s="573"/>
      <c r="C84" s="573"/>
      <c r="D84" s="573"/>
      <c r="E84" s="523"/>
      <c r="F84" s="402"/>
      <c r="G84" s="487">
        <f>F84*G4</f>
        <v>0</v>
      </c>
      <c r="H84" s="514"/>
      <c r="I84" s="515"/>
      <c r="J84" s="392">
        <v>0.2</v>
      </c>
      <c r="K84" s="491">
        <f>J84*K4</f>
        <v>1080</v>
      </c>
    </row>
    <row r="85" spans="1:11" ht="12.75">
      <c r="A85" s="548"/>
      <c r="B85" s="549"/>
      <c r="C85" s="549"/>
      <c r="D85" s="549"/>
      <c r="E85" s="550"/>
      <c r="F85" s="485"/>
      <c r="G85" s="488">
        <f>F85*(G4+G5)</f>
        <v>0</v>
      </c>
      <c r="H85" s="516"/>
      <c r="I85" s="517"/>
      <c r="J85" s="290"/>
      <c r="K85" s="492"/>
    </row>
    <row r="86" spans="1:11" ht="12.75">
      <c r="A86" s="529" t="s">
        <v>54</v>
      </c>
      <c r="B86" s="529"/>
      <c r="C86" s="529"/>
      <c r="D86" s="529"/>
      <c r="E86" s="529"/>
      <c r="F86" s="530"/>
      <c r="G86" s="482">
        <f>SUM(G82:G85)</f>
        <v>0</v>
      </c>
      <c r="H86" s="533"/>
      <c r="I86" s="534"/>
      <c r="J86" s="535"/>
      <c r="K86" s="482">
        <f>SUM(K82:K85)</f>
        <v>3121.2</v>
      </c>
    </row>
    <row r="87" spans="1:11" ht="12.75">
      <c r="A87" s="588" t="s">
        <v>55</v>
      </c>
      <c r="B87" s="588"/>
      <c r="C87" s="588"/>
      <c r="D87" s="588"/>
      <c r="E87" s="588"/>
      <c r="F87" s="589"/>
      <c r="G87" s="500">
        <f>G80+G86</f>
        <v>0</v>
      </c>
      <c r="H87" s="590"/>
      <c r="I87" s="591"/>
      <c r="J87" s="592"/>
      <c r="K87" s="503">
        <f>K80+K86</f>
        <v>6145.51</v>
      </c>
    </row>
    <row r="88" spans="1:11" ht="12.75">
      <c r="A88" s="569" t="s">
        <v>56</v>
      </c>
      <c r="B88" s="570"/>
      <c r="C88" s="570"/>
      <c r="D88" s="570"/>
      <c r="E88" s="570"/>
      <c r="F88" s="570"/>
      <c r="G88" s="501">
        <f>IF(D3=0,0,G87/D3/1000)</f>
        <v>0</v>
      </c>
      <c r="H88" s="497"/>
      <c r="I88" s="497"/>
      <c r="J88" s="497"/>
      <c r="K88" s="501">
        <f>K87/H3/1000</f>
        <v>0.13656688888888888</v>
      </c>
    </row>
  </sheetData>
  <sheetProtection sheet="1"/>
  <mergeCells count="48">
    <mergeCell ref="H63:J63"/>
    <mergeCell ref="H59:J59"/>
    <mergeCell ref="H60:J60"/>
    <mergeCell ref="H61:J61"/>
    <mergeCell ref="D1:G1"/>
    <mergeCell ref="A57:F57"/>
    <mergeCell ref="A56:F56"/>
    <mergeCell ref="H56:J56"/>
    <mergeCell ref="H57:J57"/>
    <mergeCell ref="H62:J62"/>
    <mergeCell ref="H58:J58"/>
    <mergeCell ref="A73:F73"/>
    <mergeCell ref="A74:F74"/>
    <mergeCell ref="H73:J73"/>
    <mergeCell ref="H74:J74"/>
    <mergeCell ref="H68:J68"/>
    <mergeCell ref="H69:J69"/>
    <mergeCell ref="H64:J64"/>
    <mergeCell ref="H65:J65"/>
    <mergeCell ref="H66:J66"/>
    <mergeCell ref="A77:F77"/>
    <mergeCell ref="H70:J70"/>
    <mergeCell ref="H71:J71"/>
    <mergeCell ref="H72:J72"/>
    <mergeCell ref="A75:F75"/>
    <mergeCell ref="A76:F76"/>
    <mergeCell ref="H77:J77"/>
    <mergeCell ref="A81:F81"/>
    <mergeCell ref="A78:F78"/>
    <mergeCell ref="A79:F79"/>
    <mergeCell ref="H83:I83"/>
    <mergeCell ref="H78:J78"/>
    <mergeCell ref="H79:J79"/>
    <mergeCell ref="H67:J67"/>
    <mergeCell ref="H86:J86"/>
    <mergeCell ref="H87:J87"/>
    <mergeCell ref="H75:J75"/>
    <mergeCell ref="H76:J76"/>
    <mergeCell ref="H84:I84"/>
    <mergeCell ref="H85:I85"/>
    <mergeCell ref="H82:I82"/>
    <mergeCell ref="A88:F88"/>
    <mergeCell ref="A86:F86"/>
    <mergeCell ref="A87:F87"/>
    <mergeCell ref="A82:E82"/>
    <mergeCell ref="A85:E85"/>
    <mergeCell ref="A83:E83"/>
    <mergeCell ref="A84:E84"/>
  </mergeCells>
  <printOptions/>
  <pageMargins left="0.59" right="0.44" top="0.43" bottom="0.49" header="0.35" footer="0.4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Z74"/>
  <sheetViews>
    <sheetView showGridLines="0" showZeros="0" zoomScalePageLayoutView="0" workbookViewId="0" topLeftCell="A1">
      <selection activeCell="E67" sqref="E67"/>
    </sheetView>
  </sheetViews>
  <sheetFormatPr defaultColWidth="9.140625" defaultRowHeight="12.75" outlineLevelRow="1"/>
  <cols>
    <col min="1" max="1" width="23.28125" style="0" customWidth="1"/>
    <col min="3" max="3" width="9.28125" style="0" customWidth="1"/>
    <col min="9" max="9" width="9.421875" style="0" bestFit="1" customWidth="1"/>
    <col min="14" max="14" width="33.7109375" style="0" customWidth="1"/>
    <col min="15" max="15" width="9.57421875" style="0" customWidth="1"/>
  </cols>
  <sheetData>
    <row r="1" spans="1:14" ht="30">
      <c r="A1" s="1" t="str">
        <f>'20 t-ha'!A1</f>
        <v>KARTUL</v>
      </c>
      <c r="B1" s="610">
        <f>'20 t-ha'!D3</f>
        <v>0</v>
      </c>
      <c r="C1" s="610"/>
      <c r="D1" s="468" t="s">
        <v>30</v>
      </c>
      <c r="E1" s="469"/>
      <c r="F1" s="610">
        <f>'35 t-ha'!D3</f>
        <v>0</v>
      </c>
      <c r="G1" s="610"/>
      <c r="H1" s="468" t="s">
        <v>30</v>
      </c>
      <c r="I1" s="470"/>
      <c r="J1" s="610">
        <f>'45 t-ha'!D3</f>
        <v>0</v>
      </c>
      <c r="K1" s="610"/>
      <c r="L1" s="468" t="s">
        <v>30</v>
      </c>
      <c r="M1" s="69"/>
      <c r="N1" s="39"/>
    </row>
    <row r="2" spans="1:13" ht="12.75">
      <c r="A2" s="229"/>
      <c r="B2" s="6"/>
      <c r="C2" s="7"/>
      <c r="D2" s="226" t="s">
        <v>64</v>
      </c>
      <c r="E2" s="227" t="s">
        <v>89</v>
      </c>
      <c r="F2" s="6"/>
      <c r="G2" s="7"/>
      <c r="H2" s="226" t="s">
        <v>65</v>
      </c>
      <c r="I2" s="227" t="s">
        <v>89</v>
      </c>
      <c r="J2" s="6"/>
      <c r="K2" s="7"/>
      <c r="L2" s="226" t="s">
        <v>65</v>
      </c>
      <c r="M2" s="227" t="s">
        <v>89</v>
      </c>
    </row>
    <row r="3" spans="1:13" ht="12.75">
      <c r="A3" s="23" t="s">
        <v>0</v>
      </c>
      <c r="B3" s="234"/>
      <c r="C3" s="24" t="s">
        <v>1</v>
      </c>
      <c r="D3" s="25"/>
      <c r="E3" s="26"/>
      <c r="F3" s="6"/>
      <c r="G3" s="7" t="s">
        <v>1</v>
      </c>
      <c r="H3" s="8"/>
      <c r="I3" s="9"/>
      <c r="J3" s="6"/>
      <c r="K3" s="7" t="s">
        <v>1</v>
      </c>
      <c r="L3" s="8"/>
      <c r="M3" s="9"/>
    </row>
    <row r="4" spans="1:13" ht="12.75">
      <c r="A4" s="81" t="str">
        <f>'20 t-ha'!A4</f>
        <v>Müügikartul</v>
      </c>
      <c r="B4" s="84">
        <f>'20 t-ha'!D4</f>
        <v>0</v>
      </c>
      <c r="C4" s="238" t="str">
        <f>'20 t-ha'!E4</f>
        <v>t/ha</v>
      </c>
      <c r="D4" s="77">
        <f>'20 t-ha'!F4</f>
        <v>0</v>
      </c>
      <c r="E4" s="232">
        <f>'20 t-ha'!G4</f>
        <v>0</v>
      </c>
      <c r="F4" s="84">
        <f>'35 t-ha'!D4</f>
        <v>0</v>
      </c>
      <c r="G4" s="241" t="str">
        <f>'35 t-ha'!E4</f>
        <v>t/ha</v>
      </c>
      <c r="H4" s="76">
        <f>'35 t-ha'!F4</f>
        <v>0</v>
      </c>
      <c r="I4" s="232">
        <f>'35 t-ha'!G4</f>
        <v>0</v>
      </c>
      <c r="J4" s="84">
        <f>'45 t-ha'!D4</f>
        <v>0</v>
      </c>
      <c r="K4" s="241" t="str">
        <f>'45 t-ha'!E4</f>
        <v>t/ha</v>
      </c>
      <c r="L4" s="76">
        <f>'45 t-ha'!F4</f>
        <v>0</v>
      </c>
      <c r="M4" s="232">
        <f>'45 t-ha'!G4</f>
        <v>0</v>
      </c>
    </row>
    <row r="5" spans="1:13" ht="12.75">
      <c r="A5" s="81" t="str">
        <f>'20 t-ha'!A5</f>
        <v>Söödakartul</v>
      </c>
      <c r="B5" s="84">
        <f>'20 t-ha'!D5</f>
        <v>0</v>
      </c>
      <c r="C5" s="238" t="str">
        <f>'20 t-ha'!E5</f>
        <v>t/ha</v>
      </c>
      <c r="D5" s="77">
        <f>'20 t-ha'!F5</f>
        <v>0</v>
      </c>
      <c r="E5" s="232">
        <f>'20 t-ha'!G5</f>
        <v>0</v>
      </c>
      <c r="F5" s="84">
        <f>'35 t-ha'!D5</f>
        <v>0</v>
      </c>
      <c r="G5" s="241" t="str">
        <f>'35 t-ha'!E5</f>
        <v>t/ha</v>
      </c>
      <c r="H5" s="76">
        <f>'35 t-ha'!F5</f>
        <v>0</v>
      </c>
      <c r="I5" s="232">
        <f>'35 t-ha'!G5</f>
        <v>0</v>
      </c>
      <c r="J5" s="84">
        <f>'45 t-ha'!D5</f>
        <v>0</v>
      </c>
      <c r="K5" s="241" t="str">
        <f>'45 t-ha'!E5</f>
        <v>t/ha</v>
      </c>
      <c r="L5" s="76">
        <f>'45 t-ha'!F5</f>
        <v>0</v>
      </c>
      <c r="M5" s="232">
        <f>'45 t-ha'!G5</f>
        <v>0</v>
      </c>
    </row>
    <row r="6" spans="1:14" ht="12.75">
      <c r="A6" s="37">
        <f>'20 t-ha'!A6</f>
        <v>0</v>
      </c>
      <c r="B6" s="109">
        <f>'20 t-ha'!D6</f>
        <v>0</v>
      </c>
      <c r="C6" s="239">
        <f>'20 t-ha'!E6</f>
        <v>0</v>
      </c>
      <c r="D6" s="64">
        <f>'20 t-ha'!F6</f>
        <v>0</v>
      </c>
      <c r="E6" s="231">
        <f>'20 t-ha'!G6</f>
        <v>0</v>
      </c>
      <c r="F6" s="109">
        <f>'35 t-ha'!D6</f>
        <v>0</v>
      </c>
      <c r="G6" s="242">
        <f>'35 t-ha'!E6</f>
        <v>0</v>
      </c>
      <c r="H6" s="62">
        <f>'35 t-ha'!F6</f>
        <v>0</v>
      </c>
      <c r="I6" s="231">
        <f>'35 t-ha'!G6</f>
        <v>0</v>
      </c>
      <c r="J6" s="109">
        <f>'45 t-ha'!D6</f>
        <v>0</v>
      </c>
      <c r="K6" s="242">
        <f>'45 t-ha'!E6</f>
        <v>0</v>
      </c>
      <c r="L6" s="62">
        <f>'45 t-ha'!F6</f>
        <v>0</v>
      </c>
      <c r="M6" s="231">
        <f>'45 t-ha'!G6</f>
        <v>0</v>
      </c>
      <c r="N6" s="10"/>
    </row>
    <row r="7" spans="1:14" ht="12.75">
      <c r="A7" s="230" t="s">
        <v>17</v>
      </c>
      <c r="B7" s="159"/>
      <c r="C7" s="228"/>
      <c r="D7" s="161"/>
      <c r="E7" s="440"/>
      <c r="F7" s="159"/>
      <c r="G7" s="228"/>
      <c r="H7" s="161"/>
      <c r="I7" s="350"/>
      <c r="J7" s="159"/>
      <c r="K7" s="228"/>
      <c r="L7" s="161"/>
      <c r="M7" s="350"/>
      <c r="N7" s="10"/>
    </row>
    <row r="8" spans="1:13" ht="12.75">
      <c r="A8" s="81" t="str">
        <f>'20 t-ha'!A8</f>
        <v>Ühtne pindalatoetus</v>
      </c>
      <c r="B8" s="154"/>
      <c r="C8" s="149"/>
      <c r="D8" s="148"/>
      <c r="E8" s="441">
        <f>'20 t-ha'!G8</f>
        <v>0</v>
      </c>
      <c r="F8" s="154"/>
      <c r="G8" s="149"/>
      <c r="H8" s="148"/>
      <c r="I8" s="346">
        <f>'35 t-ha'!G8</f>
        <v>0</v>
      </c>
      <c r="J8" s="154"/>
      <c r="K8" s="149"/>
      <c r="L8" s="148"/>
      <c r="M8" s="346">
        <f>'45 t-ha'!G8</f>
        <v>0</v>
      </c>
    </row>
    <row r="9" spans="1:13" ht="12.75" outlineLevel="1">
      <c r="A9" s="81">
        <f>'20 t-ha'!A9</f>
        <v>0</v>
      </c>
      <c r="B9" s="155"/>
      <c r="C9" s="151"/>
      <c r="D9" s="150"/>
      <c r="E9" s="441">
        <f>'20 t-ha'!G9</f>
        <v>0</v>
      </c>
      <c r="F9" s="155"/>
      <c r="G9" s="151"/>
      <c r="H9" s="150"/>
      <c r="I9" s="346">
        <f>'35 t-ha'!G9</f>
        <v>0</v>
      </c>
      <c r="J9" s="155"/>
      <c r="K9" s="151"/>
      <c r="L9" s="150"/>
      <c r="M9" s="346">
        <f>'45 t-ha'!G9</f>
        <v>0</v>
      </c>
    </row>
    <row r="10" spans="1:13" ht="12.75" outlineLevel="1">
      <c r="A10" s="81">
        <f>'20 t-ha'!A10</f>
        <v>0</v>
      </c>
      <c r="B10" s="154"/>
      <c r="C10" s="149"/>
      <c r="D10" s="148"/>
      <c r="E10" s="441">
        <f>'20 t-ha'!G10</f>
        <v>0</v>
      </c>
      <c r="F10" s="154"/>
      <c r="G10" s="149"/>
      <c r="H10" s="148"/>
      <c r="I10" s="346">
        <f>'35 t-ha'!G10</f>
        <v>0</v>
      </c>
      <c r="J10" s="154"/>
      <c r="K10" s="149"/>
      <c r="L10" s="148"/>
      <c r="M10" s="346">
        <f>'45 t-ha'!G10</f>
        <v>0</v>
      </c>
    </row>
    <row r="11" spans="1:13" ht="12.75" outlineLevel="1">
      <c r="A11" s="81">
        <f>'20 t-ha'!A11</f>
        <v>0</v>
      </c>
      <c r="B11" s="155"/>
      <c r="C11" s="151"/>
      <c r="D11" s="150"/>
      <c r="E11" s="441">
        <f>'20 t-ha'!G11</f>
        <v>0</v>
      </c>
      <c r="F11" s="155"/>
      <c r="G11" s="151"/>
      <c r="H11" s="150"/>
      <c r="I11" s="346">
        <f>'35 t-ha'!G11</f>
        <v>0</v>
      </c>
      <c r="J11" s="155"/>
      <c r="K11" s="151"/>
      <c r="L11" s="150"/>
      <c r="M11" s="346">
        <f>'45 t-ha'!G11</f>
        <v>0</v>
      </c>
    </row>
    <row r="12" spans="1:13" ht="12.75" outlineLevel="1">
      <c r="A12" s="163">
        <f>'20 t-ha'!A12</f>
        <v>0</v>
      </c>
      <c r="B12" s="154"/>
      <c r="C12" s="149"/>
      <c r="D12" s="148"/>
      <c r="E12" s="441">
        <f>'20 t-ha'!G12</f>
        <v>0</v>
      </c>
      <c r="F12" s="154"/>
      <c r="G12" s="149"/>
      <c r="H12" s="148"/>
      <c r="I12" s="346">
        <f>'35 t-ha'!G12</f>
        <v>0</v>
      </c>
      <c r="J12" s="154"/>
      <c r="K12" s="149"/>
      <c r="L12" s="148"/>
      <c r="M12" s="346">
        <f>'45 t-ha'!G12</f>
        <v>0</v>
      </c>
    </row>
    <row r="13" spans="1:13" ht="12.75" outlineLevel="1">
      <c r="A13" s="233">
        <f>'20 t-ha'!A13</f>
        <v>0</v>
      </c>
      <c r="B13" s="155"/>
      <c r="C13" s="240"/>
      <c r="D13" s="150"/>
      <c r="E13" s="442">
        <f>'20 t-ha'!G13</f>
        <v>0</v>
      </c>
      <c r="F13" s="156"/>
      <c r="G13" s="153"/>
      <c r="H13" s="152"/>
      <c r="I13" s="348">
        <f>'35 t-ha'!G13</f>
        <v>0</v>
      </c>
      <c r="J13" s="156"/>
      <c r="K13" s="153"/>
      <c r="L13" s="152"/>
      <c r="M13" s="348">
        <f>'45 t-ha'!G13</f>
        <v>0</v>
      </c>
    </row>
    <row r="14" spans="1:13" ht="12.75">
      <c r="A14" s="96" t="s">
        <v>26</v>
      </c>
      <c r="B14" s="235"/>
      <c r="C14" s="158"/>
      <c r="D14" s="157"/>
      <c r="E14" s="443">
        <f>SUM(E4:E13)</f>
        <v>0</v>
      </c>
      <c r="F14" s="236"/>
      <c r="G14" s="160"/>
      <c r="H14" s="237"/>
      <c r="I14" s="444">
        <f>SUM(I4:I13)</f>
        <v>0</v>
      </c>
      <c r="J14" s="236"/>
      <c r="K14" s="160"/>
      <c r="L14" s="237"/>
      <c r="M14" s="444">
        <f>SUM(M4:M13)</f>
        <v>0</v>
      </c>
    </row>
    <row r="15" spans="1:13" ht="12.75">
      <c r="A15" s="27" t="s">
        <v>2</v>
      </c>
      <c r="B15" s="53"/>
      <c r="C15" s="47"/>
      <c r="D15" s="25"/>
      <c r="E15" s="49"/>
      <c r="F15" s="53"/>
      <c r="G15" s="47"/>
      <c r="H15" s="25"/>
      <c r="I15" s="49"/>
      <c r="J15" s="53"/>
      <c r="K15" s="47"/>
      <c r="L15" s="25"/>
      <c r="M15" s="336"/>
    </row>
    <row r="16" spans="1:14" ht="12.75">
      <c r="A16" s="31" t="s">
        <v>29</v>
      </c>
      <c r="B16" s="61">
        <f>'20 t-ha'!D16</f>
        <v>0</v>
      </c>
      <c r="C16" s="51" t="s">
        <v>9</v>
      </c>
      <c r="D16" s="62">
        <f>'20 t-ha'!F16</f>
        <v>0</v>
      </c>
      <c r="E16" s="340">
        <f>'20 t-ha'!G16</f>
        <v>0</v>
      </c>
      <c r="F16" s="61">
        <f>'35 t-ha'!D16</f>
        <v>0</v>
      </c>
      <c r="G16" s="51" t="s">
        <v>9</v>
      </c>
      <c r="H16" s="62">
        <f>'35 t-ha'!F16</f>
        <v>0</v>
      </c>
      <c r="I16" s="340">
        <f>'35 t-ha'!G16</f>
        <v>0</v>
      </c>
      <c r="J16" s="61">
        <f>'45 t-ha'!D16</f>
        <v>0</v>
      </c>
      <c r="K16" s="51" t="s">
        <v>9</v>
      </c>
      <c r="L16" s="62">
        <f>'45 t-ha'!F16</f>
        <v>0</v>
      </c>
      <c r="M16" s="432">
        <f>'45 t-ha'!G16</f>
        <v>0</v>
      </c>
      <c r="N16" s="10"/>
    </row>
    <row r="17" spans="1:15" ht="12.75">
      <c r="A17" s="23" t="s">
        <v>15</v>
      </c>
      <c r="B17" s="59"/>
      <c r="C17" s="47"/>
      <c r="D17" s="58"/>
      <c r="E17" s="336"/>
      <c r="F17" s="59"/>
      <c r="G17" s="47"/>
      <c r="H17" s="58"/>
      <c r="I17" s="336"/>
      <c r="J17" s="59"/>
      <c r="K17" s="47"/>
      <c r="L17" s="58"/>
      <c r="M17" s="336"/>
      <c r="N17" s="12"/>
      <c r="O17" s="12"/>
    </row>
    <row r="18" spans="1:15" ht="12.75">
      <c r="A18" s="102" t="s">
        <v>11</v>
      </c>
      <c r="B18" s="108">
        <f>'20 t-ha'!D20</f>
        <v>0</v>
      </c>
      <c r="C18" s="80" t="s">
        <v>9</v>
      </c>
      <c r="D18" s="74">
        <f>'20 t-ha'!F20</f>
        <v>0</v>
      </c>
      <c r="E18" s="97">
        <f>'20 t-ha'!G20</f>
        <v>0</v>
      </c>
      <c r="F18" s="75">
        <f>'35 t-ha'!D20</f>
        <v>0</v>
      </c>
      <c r="G18" s="73" t="s">
        <v>9</v>
      </c>
      <c r="H18" s="74">
        <f>'35 t-ha'!F20</f>
        <v>0</v>
      </c>
      <c r="I18" s="332">
        <f>'35 t-ha'!G20</f>
        <v>0</v>
      </c>
      <c r="J18" s="75">
        <f>'45 t-ha'!D20</f>
        <v>0</v>
      </c>
      <c r="K18" s="73" t="s">
        <v>9</v>
      </c>
      <c r="L18" s="74">
        <f>'45 t-ha'!F20</f>
        <v>0</v>
      </c>
      <c r="M18" s="97">
        <f>'45 t-ha'!G20</f>
        <v>0</v>
      </c>
      <c r="N18" s="10"/>
      <c r="O18" s="12"/>
    </row>
    <row r="19" spans="1:15" ht="12.75">
      <c r="A19" s="40" t="s">
        <v>11</v>
      </c>
      <c r="B19" s="253">
        <f>'20 t-ha'!D22</f>
        <v>0</v>
      </c>
      <c r="C19" s="265" t="s">
        <v>9</v>
      </c>
      <c r="D19" s="254">
        <f>'20 t-ha'!F22</f>
        <v>0</v>
      </c>
      <c r="E19" s="255">
        <f>'20 t-ha'!G22</f>
        <v>0</v>
      </c>
      <c r="F19" s="60">
        <f>'35 t-ha'!D22</f>
        <v>0</v>
      </c>
      <c r="G19" s="55" t="s">
        <v>9</v>
      </c>
      <c r="H19" s="254">
        <f>'35 t-ha'!F22</f>
        <v>0</v>
      </c>
      <c r="I19" s="255">
        <f>'35 t-ha'!G22</f>
        <v>0</v>
      </c>
      <c r="J19" s="60">
        <f>'45 t-ha'!C22</f>
        <v>0</v>
      </c>
      <c r="K19" s="55" t="s">
        <v>9</v>
      </c>
      <c r="L19" s="254">
        <f>'45 t-ha'!F22</f>
        <v>0</v>
      </c>
      <c r="M19" s="255">
        <f>'45 t-ha'!G22</f>
        <v>0</v>
      </c>
      <c r="N19" s="10"/>
      <c r="O19" s="12"/>
    </row>
    <row r="20" spans="1:15" ht="12.75">
      <c r="A20" s="41" t="s">
        <v>48</v>
      </c>
      <c r="B20" s="256">
        <f>'20 t-ha'!D23</f>
        <v>0</v>
      </c>
      <c r="C20" s="266" t="str">
        <f>'20 t-ha'!E23</f>
        <v>t/ha</v>
      </c>
      <c r="D20" s="257">
        <f>'20 t-ha'!F23</f>
        <v>0</v>
      </c>
      <c r="E20" s="425">
        <f>'20 t-ha'!G23</f>
        <v>0</v>
      </c>
      <c r="F20" s="107">
        <f>'35 t-ha'!D23</f>
        <v>0</v>
      </c>
      <c r="G20" s="268" t="str">
        <f>'35 t-ha'!E23</f>
        <v>t/ha</v>
      </c>
      <c r="H20" s="258">
        <f>'35 t-ha'!F23</f>
        <v>0</v>
      </c>
      <c r="I20" s="429">
        <f>'35 t-ha'!G23</f>
        <v>0</v>
      </c>
      <c r="J20" s="107">
        <f>'45 t-ha'!D23</f>
        <v>0</v>
      </c>
      <c r="K20" s="268" t="str">
        <f>'45 t-ha'!E23</f>
        <v>t/ha</v>
      </c>
      <c r="L20" s="258">
        <f>'45 t-ha'!F23</f>
        <v>0</v>
      </c>
      <c r="M20" s="429">
        <f>'45 t-ha'!G23</f>
        <v>0</v>
      </c>
      <c r="N20" s="10"/>
      <c r="O20" s="12"/>
    </row>
    <row r="21" spans="1:15" ht="12.75">
      <c r="A21" s="261" t="s">
        <v>48</v>
      </c>
      <c r="B21" s="263">
        <f>'20 t-ha'!D24</f>
        <v>0</v>
      </c>
      <c r="C21" s="267">
        <f>'20 t-ha'!E24</f>
        <v>0</v>
      </c>
      <c r="D21" s="259">
        <f>'20 t-ha'!F24</f>
        <v>0</v>
      </c>
      <c r="E21" s="426">
        <f>'20 t-ha'!G24</f>
        <v>0</v>
      </c>
      <c r="F21" s="264">
        <f>'35 t-ha'!D24</f>
        <v>0</v>
      </c>
      <c r="G21" s="269">
        <f>'35 t-ha'!E24</f>
        <v>0</v>
      </c>
      <c r="H21" s="260">
        <f>'35 t-ha'!F24</f>
        <v>0</v>
      </c>
      <c r="I21" s="430">
        <f>'35 t-ha'!G24</f>
        <v>0</v>
      </c>
      <c r="J21" s="264">
        <f>'45 t-ha'!D24</f>
        <v>0</v>
      </c>
      <c r="K21" s="269">
        <f>'45 t-ha'!E24</f>
        <v>0</v>
      </c>
      <c r="L21" s="260">
        <f>'45 t-ha'!F24</f>
        <v>0</v>
      </c>
      <c r="M21" s="430">
        <f>'45 t-ha'!G24</f>
        <v>0</v>
      </c>
      <c r="N21" s="10"/>
      <c r="O21" s="12"/>
    </row>
    <row r="22" spans="1:15" ht="12.75">
      <c r="A22" s="40" t="s">
        <v>8</v>
      </c>
      <c r="B22" s="60"/>
      <c r="C22" s="55"/>
      <c r="D22" s="57"/>
      <c r="E22" s="334"/>
      <c r="F22" s="60"/>
      <c r="G22" s="55"/>
      <c r="H22" s="57"/>
      <c r="I22" s="334"/>
      <c r="J22" s="60"/>
      <c r="K22" s="55"/>
      <c r="L22" s="57"/>
      <c r="M22" s="334"/>
      <c r="N22" s="12"/>
      <c r="O22" s="12"/>
    </row>
    <row r="23" spans="1:15" ht="12.75">
      <c r="A23" s="262" t="s">
        <v>22</v>
      </c>
      <c r="B23" s="75">
        <f>'20 t-ha'!D27</f>
        <v>0</v>
      </c>
      <c r="C23" s="73" t="s">
        <v>9</v>
      </c>
      <c r="D23" s="76">
        <f>'20 t-ha'!F27</f>
        <v>0</v>
      </c>
      <c r="E23" s="332">
        <f>'20 t-ha'!G27</f>
        <v>0</v>
      </c>
      <c r="F23" s="75">
        <f>'35 t-ha'!D27</f>
        <v>0</v>
      </c>
      <c r="G23" s="73" t="s">
        <v>9</v>
      </c>
      <c r="H23" s="76">
        <f>'35 t-ha'!F27</f>
        <v>0</v>
      </c>
      <c r="I23" s="332">
        <f>'35 t-ha'!G27</f>
        <v>0</v>
      </c>
      <c r="J23" s="75">
        <f>'45 t-ha'!D27</f>
        <v>0</v>
      </c>
      <c r="K23" s="73" t="s">
        <v>9</v>
      </c>
      <c r="L23" s="76">
        <f>'45 t-ha'!F27</f>
        <v>0</v>
      </c>
      <c r="M23" s="97">
        <f>'45 t-ha'!G27</f>
        <v>0</v>
      </c>
      <c r="N23" s="126"/>
      <c r="O23" s="12"/>
    </row>
    <row r="24" spans="1:14" ht="12.75">
      <c r="A24" s="102" t="s">
        <v>23</v>
      </c>
      <c r="B24" s="75">
        <f>'20 t-ha'!D28</f>
        <v>0</v>
      </c>
      <c r="C24" s="73" t="s">
        <v>9</v>
      </c>
      <c r="D24" s="76">
        <f>'20 t-ha'!F28</f>
        <v>0</v>
      </c>
      <c r="E24" s="332">
        <f>'20 t-ha'!G28</f>
        <v>0</v>
      </c>
      <c r="F24" s="75">
        <f>'35 t-ha'!D28</f>
        <v>0</v>
      </c>
      <c r="G24" s="73" t="s">
        <v>9</v>
      </c>
      <c r="H24" s="76">
        <f>'35 t-ha'!F28</f>
        <v>0</v>
      </c>
      <c r="I24" s="332">
        <f>'35 t-ha'!G28</f>
        <v>0</v>
      </c>
      <c r="J24" s="75">
        <f>'45 t-ha'!D28</f>
        <v>0</v>
      </c>
      <c r="K24" s="73" t="s">
        <v>9</v>
      </c>
      <c r="L24" s="76">
        <f>'45 t-ha'!F28</f>
        <v>0</v>
      </c>
      <c r="M24" s="97">
        <f>'45 t-ha'!G28</f>
        <v>0</v>
      </c>
      <c r="N24" s="126"/>
    </row>
    <row r="25" spans="1:14" ht="12.75">
      <c r="A25" s="103" t="s">
        <v>24</v>
      </c>
      <c r="B25" s="106">
        <f>'20 t-ha'!D29</f>
        <v>0</v>
      </c>
      <c r="C25" s="51" t="s">
        <v>9</v>
      </c>
      <c r="D25" s="62">
        <f>'20 t-ha'!F29</f>
        <v>0</v>
      </c>
      <c r="E25" s="340">
        <f>'20 t-ha'!G29</f>
        <v>0</v>
      </c>
      <c r="F25" s="106">
        <f>'35 t-ha'!D29</f>
        <v>0</v>
      </c>
      <c r="G25" s="51" t="s">
        <v>9</v>
      </c>
      <c r="H25" s="62">
        <f>'35 t-ha'!F29</f>
        <v>0</v>
      </c>
      <c r="I25" s="340">
        <f>'35 t-ha'!G29</f>
        <v>0</v>
      </c>
      <c r="J25" s="106">
        <f>'45 t-ha'!D29</f>
        <v>0</v>
      </c>
      <c r="K25" s="51" t="s">
        <v>9</v>
      </c>
      <c r="L25" s="62">
        <f>'45 t-ha'!F29</f>
        <v>0</v>
      </c>
      <c r="M25" s="432">
        <f>'45 t-ha'!G29</f>
        <v>0</v>
      </c>
      <c r="N25" s="127"/>
    </row>
    <row r="26" spans="1:15" ht="12.75" outlineLevel="1">
      <c r="A26" s="93" t="s">
        <v>8</v>
      </c>
      <c r="B26" s="100"/>
      <c r="C26" s="47"/>
      <c r="D26" s="101"/>
      <c r="E26" s="336"/>
      <c r="F26" s="59"/>
      <c r="G26" s="47"/>
      <c r="H26" s="101"/>
      <c r="I26" s="336"/>
      <c r="J26" s="107"/>
      <c r="K26" s="248"/>
      <c r="L26" s="101"/>
      <c r="M26" s="429"/>
      <c r="N26" s="12"/>
      <c r="O26" s="12"/>
    </row>
    <row r="27" spans="1:15" ht="12.75" outlineLevel="1">
      <c r="A27" s="33" t="s">
        <v>22</v>
      </c>
      <c r="B27" s="72">
        <f>'20 t-ha'!D31</f>
        <v>0</v>
      </c>
      <c r="C27" s="73" t="s">
        <v>9</v>
      </c>
      <c r="D27" s="76">
        <f>'20 t-ha'!F31</f>
        <v>0</v>
      </c>
      <c r="E27" s="332">
        <f>'20 t-ha'!G31</f>
        <v>0</v>
      </c>
      <c r="F27" s="72">
        <f>'35 t-ha'!D31</f>
        <v>0</v>
      </c>
      <c r="G27" s="73" t="s">
        <v>9</v>
      </c>
      <c r="H27" s="76">
        <f>'35 t-ha'!F31</f>
        <v>0</v>
      </c>
      <c r="I27" s="332">
        <f>'35 t-ha'!G31</f>
        <v>0</v>
      </c>
      <c r="J27" s="75">
        <f>'45 t-ha'!D31</f>
        <v>0</v>
      </c>
      <c r="K27" s="73" t="s">
        <v>9</v>
      </c>
      <c r="L27" s="76">
        <f>'45 t-ha'!F31</f>
        <v>0</v>
      </c>
      <c r="M27" s="97">
        <f>'45 t-ha'!G31</f>
        <v>0</v>
      </c>
      <c r="N27" s="12"/>
      <c r="O27" s="12"/>
    </row>
    <row r="28" spans="1:14" ht="12.75" outlineLevel="1">
      <c r="A28" s="70" t="s">
        <v>23</v>
      </c>
      <c r="B28" s="72">
        <f>'20 t-ha'!D32</f>
        <v>0</v>
      </c>
      <c r="C28" s="73" t="s">
        <v>9</v>
      </c>
      <c r="D28" s="76">
        <f>'20 t-ha'!F32</f>
        <v>0</v>
      </c>
      <c r="E28" s="332">
        <f>'20 t-ha'!G32</f>
        <v>0</v>
      </c>
      <c r="F28" s="72">
        <f>'35 t-ha'!D32</f>
        <v>0</v>
      </c>
      <c r="G28" s="73" t="s">
        <v>9</v>
      </c>
      <c r="H28" s="76">
        <f>'35 t-ha'!F32</f>
        <v>0</v>
      </c>
      <c r="I28" s="332">
        <f>'35 t-ha'!G32</f>
        <v>0</v>
      </c>
      <c r="J28" s="75">
        <f>'45 t-ha'!D32</f>
        <v>0</v>
      </c>
      <c r="K28" s="73" t="s">
        <v>9</v>
      </c>
      <c r="L28" s="76">
        <f>'45 t-ha'!F32</f>
        <v>0</v>
      </c>
      <c r="M28" s="97">
        <f>'45 t-ha'!G32</f>
        <v>0</v>
      </c>
      <c r="N28" s="12"/>
    </row>
    <row r="29" spans="1:13" ht="12.75" outlineLevel="1">
      <c r="A29" s="35" t="s">
        <v>24</v>
      </c>
      <c r="B29" s="98">
        <f>'20 t-ha'!D33</f>
        <v>0</v>
      </c>
      <c r="C29" s="51" t="s">
        <v>9</v>
      </c>
      <c r="D29" s="62">
        <f>'20 t-ha'!F33</f>
        <v>0</v>
      </c>
      <c r="E29" s="340">
        <f>'20 t-ha'!G33</f>
        <v>0</v>
      </c>
      <c r="F29" s="61">
        <f>'35 t-ha'!D33</f>
        <v>0</v>
      </c>
      <c r="G29" s="51" t="s">
        <v>9</v>
      </c>
      <c r="H29" s="62">
        <f>'35 t-ha'!F33</f>
        <v>0</v>
      </c>
      <c r="I29" s="340">
        <f>'35 t-ha'!G33</f>
        <v>0</v>
      </c>
      <c r="J29" s="106">
        <f>'45 t-ha'!D33</f>
        <v>0</v>
      </c>
      <c r="K29" s="51" t="s">
        <v>9</v>
      </c>
      <c r="L29" s="62">
        <f>'45 t-ha'!F33</f>
        <v>0</v>
      </c>
      <c r="M29" s="432">
        <f>'45 t-ha'!G33</f>
        <v>0</v>
      </c>
    </row>
    <row r="30" spans="1:13" ht="12.75">
      <c r="A30" s="23" t="s">
        <v>16</v>
      </c>
      <c r="B30" s="59"/>
      <c r="C30" s="47"/>
      <c r="D30" s="58"/>
      <c r="E30" s="336" t="s">
        <v>1</v>
      </c>
      <c r="F30" s="59"/>
      <c r="G30" s="47"/>
      <c r="H30" s="58"/>
      <c r="I30" s="336"/>
      <c r="J30" s="59"/>
      <c r="K30" s="47"/>
      <c r="L30" s="58"/>
      <c r="M30" s="336"/>
    </row>
    <row r="31" spans="1:15" ht="12.75">
      <c r="A31" s="102" t="s">
        <v>19</v>
      </c>
      <c r="B31" s="72">
        <f>'20 t-ha'!D37</f>
        <v>0</v>
      </c>
      <c r="C31" s="104" t="str">
        <f>'20 t-ha'!E37</f>
        <v>korda</v>
      </c>
      <c r="D31" s="435">
        <f>'20 t-ha'!F37</f>
        <v>0</v>
      </c>
      <c r="E31" s="427">
        <f>'20 t-ha'!G37</f>
        <v>0</v>
      </c>
      <c r="F31" s="72">
        <f>'35 t-ha'!D37</f>
        <v>0</v>
      </c>
      <c r="G31" s="104" t="str">
        <f>'35 t-ha'!E37</f>
        <v>korda</v>
      </c>
      <c r="H31" s="76">
        <f>'35 t-ha'!F37</f>
        <v>0</v>
      </c>
      <c r="I31" s="97">
        <f>'35 t-ha'!G37</f>
        <v>0</v>
      </c>
      <c r="J31" s="72">
        <f>'45 t-ha'!D37</f>
        <v>0</v>
      </c>
      <c r="K31" s="104" t="str">
        <f>'45 t-ha'!E37</f>
        <v>korda</v>
      </c>
      <c r="L31" s="76">
        <f>'45 t-ha'!F37</f>
        <v>0</v>
      </c>
      <c r="M31" s="97">
        <f>'45 t-ha'!G37</f>
        <v>0</v>
      </c>
      <c r="O31" s="11"/>
    </row>
    <row r="32" spans="1:15" ht="12.75">
      <c r="A32" s="40" t="s">
        <v>19</v>
      </c>
      <c r="B32" s="56">
        <f>'20 t-ha'!D39</f>
        <v>0</v>
      </c>
      <c r="C32" s="105" t="str">
        <f>'20 t-ha'!E39</f>
        <v>korda</v>
      </c>
      <c r="D32" s="436">
        <f>'20 t-ha'!F39</f>
        <v>0</v>
      </c>
      <c r="E32" s="428">
        <f>'20 t-ha'!G39</f>
        <v>0</v>
      </c>
      <c r="F32" s="56">
        <f>'35 t-ha'!D39</f>
        <v>0</v>
      </c>
      <c r="G32" s="105" t="str">
        <f>'35 t-ha'!E39</f>
        <v>korda</v>
      </c>
      <c r="H32" s="437">
        <f>'35 t-ha'!F39</f>
        <v>0</v>
      </c>
      <c r="I32" s="255">
        <f>'35 t-ha'!G39</f>
        <v>0</v>
      </c>
      <c r="J32" s="56">
        <f>'45 t-ha'!D39</f>
        <v>0</v>
      </c>
      <c r="K32" s="105" t="str">
        <f>'45 t-ha'!E39</f>
        <v>korda</v>
      </c>
      <c r="L32" s="437">
        <f>'45 t-ha'!F39</f>
        <v>0</v>
      </c>
      <c r="M32" s="255">
        <f>'45 t-ha'!G39</f>
        <v>0</v>
      </c>
      <c r="N32" s="11"/>
      <c r="O32" s="11"/>
    </row>
    <row r="33" spans="1:15" ht="12.75">
      <c r="A33" s="41" t="s">
        <v>20</v>
      </c>
      <c r="B33" s="59">
        <f>'20 t-ha'!D42</f>
        <v>0</v>
      </c>
      <c r="C33" s="286" t="str">
        <f>'20 t-ha'!E42</f>
        <v>korda</v>
      </c>
      <c r="D33" s="101">
        <f>'20 t-ha'!F42</f>
        <v>0</v>
      </c>
      <c r="E33" s="429">
        <f>'20 t-ha'!G42</f>
        <v>0</v>
      </c>
      <c r="F33" s="59">
        <f>'35 t-ha'!D42</f>
        <v>0</v>
      </c>
      <c r="G33" s="286" t="str">
        <f>'35 t-ha'!E42</f>
        <v>korda</v>
      </c>
      <c r="H33" s="101">
        <f>'35 t-ha'!F42</f>
        <v>0</v>
      </c>
      <c r="I33" s="429">
        <f>'35 t-ha'!G42</f>
        <v>0</v>
      </c>
      <c r="J33" s="59">
        <f>'45 t-ha'!D42</f>
        <v>0</v>
      </c>
      <c r="K33" s="286" t="str">
        <f>'45 t-ha'!E42</f>
        <v>korda</v>
      </c>
      <c r="L33" s="101">
        <f>'45 t-ha'!F42</f>
        <v>0</v>
      </c>
      <c r="M33" s="429">
        <f>'45 t-ha'!G42</f>
        <v>0</v>
      </c>
      <c r="N33" s="11"/>
      <c r="O33" s="11"/>
    </row>
    <row r="34" spans="1:15" ht="12.75">
      <c r="A34" s="102" t="s">
        <v>20</v>
      </c>
      <c r="B34" s="72">
        <f>'20 t-ha'!D44</f>
        <v>0</v>
      </c>
      <c r="C34" s="104" t="str">
        <f>'20 t-ha'!E44</f>
        <v>korda</v>
      </c>
      <c r="D34" s="76">
        <f>'20 t-ha'!F44</f>
        <v>0</v>
      </c>
      <c r="E34" s="97">
        <f>'20 t-ha'!G44</f>
        <v>0</v>
      </c>
      <c r="F34" s="72">
        <f>'35 t-ha'!D44</f>
        <v>0</v>
      </c>
      <c r="G34" s="104" t="str">
        <f>'35 t-ha'!E44</f>
        <v>korda</v>
      </c>
      <c r="H34" s="76">
        <f>'35 t-ha'!F44</f>
        <v>0</v>
      </c>
      <c r="I34" s="97">
        <f>'35 t-ha'!G44</f>
        <v>0</v>
      </c>
      <c r="J34" s="72">
        <f>'45 t-ha'!D44</f>
        <v>0</v>
      </c>
      <c r="K34" s="104" t="str">
        <f>'45 t-ha'!E44</f>
        <v>korda</v>
      </c>
      <c r="L34" s="76">
        <f>'45 t-ha'!F44</f>
        <v>0</v>
      </c>
      <c r="M34" s="97">
        <f>'45 t-ha'!G44</f>
        <v>0</v>
      </c>
      <c r="N34" s="11"/>
      <c r="O34" s="11"/>
    </row>
    <row r="35" spans="1:15" ht="12.75">
      <c r="A35" s="40" t="s">
        <v>20</v>
      </c>
      <c r="B35" s="56">
        <f>'20 t-ha'!D46</f>
        <v>0</v>
      </c>
      <c r="C35" s="105" t="str">
        <f>'20 t-ha'!E46</f>
        <v>korda</v>
      </c>
      <c r="D35" s="437">
        <f>'20 t-ha'!F46</f>
        <v>0</v>
      </c>
      <c r="E35" s="255">
        <f>'20 t-ha'!G46</f>
        <v>0</v>
      </c>
      <c r="F35" s="56">
        <f>'35 t-ha'!D46</f>
        <v>0</v>
      </c>
      <c r="G35" s="105" t="str">
        <f>'35 t-ha'!E46</f>
        <v>korda</v>
      </c>
      <c r="H35" s="437">
        <f>'35 t-ha'!F46</f>
        <v>0</v>
      </c>
      <c r="I35" s="255">
        <f>'35 t-ha'!G46</f>
        <v>0</v>
      </c>
      <c r="J35" s="56">
        <f>'45 t-ha'!D46</f>
        <v>0</v>
      </c>
      <c r="K35" s="439" t="str">
        <f>'45 t-ha'!E46</f>
        <v>korda</v>
      </c>
      <c r="L35" s="437">
        <f>'45 t-ha'!F46</f>
        <v>0</v>
      </c>
      <c r="M35" s="255">
        <f>'45 t-ha'!G46</f>
        <v>0</v>
      </c>
      <c r="N35" s="11"/>
      <c r="O35" s="11"/>
    </row>
    <row r="36" spans="1:15" ht="12.75">
      <c r="A36" s="41" t="s">
        <v>21</v>
      </c>
      <c r="B36" s="59">
        <f>'20 t-ha'!D49</f>
        <v>0</v>
      </c>
      <c r="C36" s="286" t="str">
        <f>'20 t-ha'!E49</f>
        <v>korda</v>
      </c>
      <c r="D36" s="101">
        <f>'20 t-ha'!F49</f>
        <v>0</v>
      </c>
      <c r="E36" s="429">
        <f>'20 t-ha'!G49</f>
        <v>0</v>
      </c>
      <c r="F36" s="59">
        <f>'35 t-ha'!D49</f>
        <v>0</v>
      </c>
      <c r="G36" s="286" t="str">
        <f>'35 t-ha'!E49</f>
        <v>korda</v>
      </c>
      <c r="H36" s="101">
        <f>'35 t-ha'!F49</f>
        <v>0</v>
      </c>
      <c r="I36" s="429">
        <f>'35 t-ha'!G49</f>
        <v>0</v>
      </c>
      <c r="J36" s="59">
        <f>'45 t-ha'!D49</f>
        <v>0</v>
      </c>
      <c r="K36" s="286" t="str">
        <f>'45 t-ha'!E49</f>
        <v>korda</v>
      </c>
      <c r="L36" s="101">
        <f>'45 t-ha'!F49</f>
        <v>0</v>
      </c>
      <c r="M36" s="429">
        <f>'45 t-ha'!G49</f>
        <v>0</v>
      </c>
      <c r="N36" s="11"/>
      <c r="O36" s="11"/>
    </row>
    <row r="37" spans="1:15" ht="12.75">
      <c r="A37" s="261" t="s">
        <v>21</v>
      </c>
      <c r="B37" s="98">
        <f>'20 t-ha'!D51</f>
        <v>0</v>
      </c>
      <c r="C37" s="287" t="str">
        <f>'20 t-ha'!E51</f>
        <v>korda</v>
      </c>
      <c r="D37" s="438">
        <f>'20 t-ha'!F51</f>
        <v>0</v>
      </c>
      <c r="E37" s="430">
        <f>'20 t-ha'!G51</f>
        <v>0</v>
      </c>
      <c r="F37" s="98">
        <f>'35 t-ha'!D51</f>
        <v>0</v>
      </c>
      <c r="G37" s="287" t="str">
        <f>'35 t-ha'!E51</f>
        <v>korda</v>
      </c>
      <c r="H37" s="438">
        <f>'35 t-ha'!F51</f>
        <v>0</v>
      </c>
      <c r="I37" s="430">
        <f>'35 t-ha'!G51</f>
        <v>0</v>
      </c>
      <c r="J37" s="98">
        <f>'45 t-ha'!D51</f>
        <v>0</v>
      </c>
      <c r="K37" s="287" t="str">
        <f>'45 t-ha'!E51</f>
        <v>korda</v>
      </c>
      <c r="L37" s="438">
        <f>'45 t-ha'!F51</f>
        <v>0</v>
      </c>
      <c r="M37" s="430">
        <f>'45 t-ha'!G51</f>
        <v>0</v>
      </c>
      <c r="N37" s="11"/>
      <c r="O37" s="11"/>
    </row>
    <row r="38" spans="1:15" ht="12.75" outlineLevel="1">
      <c r="A38" s="285" t="s">
        <v>14</v>
      </c>
      <c r="B38" s="59"/>
      <c r="C38" s="28"/>
      <c r="D38" s="288"/>
      <c r="E38" s="431"/>
      <c r="F38" s="59"/>
      <c r="G38" s="286"/>
      <c r="H38" s="258"/>
      <c r="I38" s="429"/>
      <c r="J38" s="59"/>
      <c r="K38" s="286"/>
      <c r="L38" s="101"/>
      <c r="M38" s="429"/>
      <c r="N38" s="11"/>
      <c r="O38" s="11"/>
    </row>
    <row r="39" spans="1:14" ht="12.75" outlineLevel="1">
      <c r="A39" s="102" t="s">
        <v>34</v>
      </c>
      <c r="B39" s="84">
        <f>'20 t-ha'!D53</f>
        <v>0</v>
      </c>
      <c r="C39" s="238">
        <f>'20 t-ha'!E53</f>
        <v>0</v>
      </c>
      <c r="D39" s="77">
        <f>'20 t-ha'!F53</f>
        <v>0</v>
      </c>
      <c r="E39" s="97">
        <f>'20 t-ha'!G53</f>
        <v>0</v>
      </c>
      <c r="F39" s="84">
        <f>'35 t-ha'!D53</f>
        <v>0</v>
      </c>
      <c r="G39" s="238">
        <f>'35 t-ha'!E53</f>
        <v>0</v>
      </c>
      <c r="H39" s="77">
        <f>'35 t-ha'!F53</f>
        <v>0</v>
      </c>
      <c r="I39" s="97">
        <f>'35 t-ha'!G53</f>
        <v>0</v>
      </c>
      <c r="J39" s="84">
        <f>'45 t-ha'!D53</f>
        <v>0</v>
      </c>
      <c r="K39" s="238">
        <f>'45 t-ha'!E53</f>
        <v>0</v>
      </c>
      <c r="L39" s="77">
        <f>'45 t-ha'!F53</f>
        <v>0</v>
      </c>
      <c r="M39" s="97">
        <f>'45 t-ha'!G53</f>
        <v>0</v>
      </c>
      <c r="N39" s="99"/>
    </row>
    <row r="40" spans="1:13" ht="12.75" outlineLevel="1">
      <c r="A40" s="103" t="s">
        <v>34</v>
      </c>
      <c r="B40" s="109">
        <f>'20 t-ha'!D54</f>
        <v>0</v>
      </c>
      <c r="C40" s="239">
        <f>'20 t-ha'!E54</f>
        <v>0</v>
      </c>
      <c r="D40" s="64">
        <f>'20 t-ha'!F54</f>
        <v>0</v>
      </c>
      <c r="E40" s="432">
        <f>'20 t-ha'!G54</f>
        <v>0</v>
      </c>
      <c r="F40" s="109">
        <f>'35 t-ha'!D54</f>
        <v>0</v>
      </c>
      <c r="G40" s="239">
        <f>'35 t-ha'!E54</f>
        <v>0</v>
      </c>
      <c r="H40" s="64">
        <f>'35 t-ha'!F54</f>
        <v>0</v>
      </c>
      <c r="I40" s="432">
        <f>'35 t-ha'!G54</f>
        <v>0</v>
      </c>
      <c r="J40" s="109">
        <f>'45 t-ha'!D54</f>
        <v>0</v>
      </c>
      <c r="K40" s="239">
        <f>'45 t-ha'!E54</f>
        <v>0</v>
      </c>
      <c r="L40" s="64">
        <f>'45 t-ha'!F54</f>
        <v>0</v>
      </c>
      <c r="M40" s="432">
        <f>'45 t-ha'!G54</f>
        <v>0</v>
      </c>
    </row>
    <row r="41" spans="1:13" ht="12.75">
      <c r="A41" s="281" t="s">
        <v>41</v>
      </c>
      <c r="B41" s="35"/>
      <c r="C41" s="282"/>
      <c r="D41" s="283"/>
      <c r="E41" s="433">
        <f>SUM(E16:E40)</f>
        <v>0</v>
      </c>
      <c r="F41" s="35"/>
      <c r="G41" s="282"/>
      <c r="H41" s="284"/>
      <c r="I41" s="433">
        <f>SUM(I16:I40)</f>
        <v>0</v>
      </c>
      <c r="J41" s="35"/>
      <c r="K41" s="282"/>
      <c r="L41" s="284"/>
      <c r="M41" s="433">
        <f>SUM(M16:M40)</f>
        <v>0</v>
      </c>
    </row>
    <row r="42" spans="1:13" ht="12.75">
      <c r="A42" s="578" t="s">
        <v>3</v>
      </c>
      <c r="B42" s="579"/>
      <c r="C42" s="579"/>
      <c r="D42" s="579"/>
      <c r="E42" s="353">
        <f>E14-E41</f>
        <v>0</v>
      </c>
      <c r="F42" s="594"/>
      <c r="G42" s="595"/>
      <c r="H42" s="595"/>
      <c r="I42" s="353">
        <f>I14-I41</f>
        <v>0</v>
      </c>
      <c r="J42" s="594"/>
      <c r="K42" s="595"/>
      <c r="L42" s="595"/>
      <c r="M42" s="353">
        <f>M14-M41</f>
        <v>0</v>
      </c>
    </row>
    <row r="43" spans="1:26" ht="12.75" outlineLevel="1">
      <c r="A43" s="639" t="s">
        <v>31</v>
      </c>
      <c r="B43" s="639"/>
      <c r="C43" s="639"/>
      <c r="D43" s="640"/>
      <c r="E43" s="407"/>
      <c r="F43" s="637"/>
      <c r="G43" s="637"/>
      <c r="H43" s="638"/>
      <c r="I43" s="434"/>
      <c r="J43" s="637"/>
      <c r="K43" s="637"/>
      <c r="L43" s="638"/>
      <c r="M43" s="407"/>
      <c r="N43" s="65"/>
      <c r="O43" s="13"/>
      <c r="V43" s="13"/>
      <c r="W43" s="13"/>
      <c r="X43" s="13"/>
      <c r="Y43" s="13"/>
      <c r="Z43" s="13"/>
    </row>
    <row r="44" spans="1:26" ht="12.75" outlineLevel="1">
      <c r="A44" s="613" t="str">
        <f>'20 t-ha'!A58:F58</f>
        <v>Kõrre koorimine </v>
      </c>
      <c r="B44" s="613"/>
      <c r="C44" s="613"/>
      <c r="D44" s="614"/>
      <c r="E44" s="408">
        <f>'20 t-ha'!G58</f>
        <v>0</v>
      </c>
      <c r="F44" s="617"/>
      <c r="G44" s="617"/>
      <c r="H44" s="618"/>
      <c r="I44" s="409">
        <f>'35 t-ha'!G58</f>
        <v>0</v>
      </c>
      <c r="J44" s="617"/>
      <c r="K44" s="617"/>
      <c r="L44" s="618"/>
      <c r="M44" s="409">
        <f>'45 t-ha'!G58</f>
        <v>0</v>
      </c>
      <c r="O44" s="13"/>
      <c r="V44" s="13"/>
      <c r="W44" s="13"/>
      <c r="X44" s="13"/>
      <c r="Y44" s="13"/>
      <c r="Z44" s="13"/>
    </row>
    <row r="45" spans="1:26" ht="12.75" outlineLevel="1">
      <c r="A45" s="615" t="str">
        <f>'20 t-ha'!A59:F59</f>
        <v>Kündmine pöördadraga,sügav</v>
      </c>
      <c r="B45" s="615"/>
      <c r="C45" s="615"/>
      <c r="D45" s="616"/>
      <c r="E45" s="410">
        <f>'20 t-ha'!G59</f>
        <v>0</v>
      </c>
      <c r="F45" s="611"/>
      <c r="G45" s="611"/>
      <c r="H45" s="612"/>
      <c r="I45" s="411">
        <f>'35 t-ha'!G59</f>
        <v>0</v>
      </c>
      <c r="J45" s="611"/>
      <c r="K45" s="611"/>
      <c r="L45" s="612"/>
      <c r="M45" s="411">
        <f>'45 t-ha'!G59</f>
        <v>0</v>
      </c>
      <c r="O45" s="13"/>
      <c r="V45" s="13"/>
      <c r="W45" s="13"/>
      <c r="X45" s="13"/>
      <c r="Y45" s="13"/>
      <c r="Z45" s="13"/>
    </row>
    <row r="46" spans="1:13" ht="12.75" outlineLevel="1">
      <c r="A46" s="615" t="str">
        <f>'20 t-ha'!A60:F60</f>
        <v>Korduskünd kevadel</v>
      </c>
      <c r="B46" s="615"/>
      <c r="C46" s="615"/>
      <c r="D46" s="616"/>
      <c r="E46" s="410">
        <f>'20 t-ha'!G60</f>
        <v>0</v>
      </c>
      <c r="F46" s="611"/>
      <c r="G46" s="611"/>
      <c r="H46" s="612"/>
      <c r="I46" s="411">
        <f>'35 t-ha'!G60</f>
        <v>0</v>
      </c>
      <c r="J46" s="611"/>
      <c r="K46" s="611"/>
      <c r="L46" s="612"/>
      <c r="M46" s="411">
        <f>'45 t-ha'!G60</f>
        <v>0</v>
      </c>
    </row>
    <row r="47" spans="1:13" ht="12.75" outlineLevel="1">
      <c r="A47" s="615" t="str">
        <f>'20 t-ha'!A61:F61</f>
        <v>Kivide koristamine</v>
      </c>
      <c r="B47" s="615"/>
      <c r="C47" s="615"/>
      <c r="D47" s="616"/>
      <c r="E47" s="410">
        <f>'20 t-ha'!G61</f>
        <v>0</v>
      </c>
      <c r="F47" s="611"/>
      <c r="G47" s="611"/>
      <c r="H47" s="612"/>
      <c r="I47" s="411">
        <f>'35 t-ha'!G61</f>
        <v>0</v>
      </c>
      <c r="J47" s="611"/>
      <c r="K47" s="611"/>
      <c r="L47" s="612"/>
      <c r="M47" s="411">
        <f>'45 t-ha'!G61</f>
        <v>0</v>
      </c>
    </row>
    <row r="48" spans="1:13" ht="12.75" outlineLevel="1">
      <c r="A48" s="615" t="str">
        <f>'20 t-ha'!A62:F62</f>
        <v>Libistamine</v>
      </c>
      <c r="B48" s="615"/>
      <c r="C48" s="615"/>
      <c r="D48" s="616"/>
      <c r="E48" s="410">
        <f>'20 t-ha'!G62</f>
        <v>0</v>
      </c>
      <c r="F48" s="611"/>
      <c r="G48" s="611"/>
      <c r="H48" s="612"/>
      <c r="I48" s="411">
        <f>'35 t-ha'!G62</f>
        <v>0</v>
      </c>
      <c r="J48" s="611"/>
      <c r="K48" s="611"/>
      <c r="L48" s="612"/>
      <c r="M48" s="411">
        <f>'45 t-ha'!G62</f>
        <v>0</v>
      </c>
    </row>
    <row r="49" spans="1:13" ht="12.75" outlineLevel="1">
      <c r="A49" s="615" t="str">
        <f>'20 t-ha'!A63:F63</f>
        <v>Mineraalväetise vedu ja külvamine</v>
      </c>
      <c r="B49" s="615"/>
      <c r="C49" s="615"/>
      <c r="D49" s="616"/>
      <c r="E49" s="410">
        <f>'20 t-ha'!G63</f>
        <v>0</v>
      </c>
      <c r="F49" s="611"/>
      <c r="G49" s="611"/>
      <c r="H49" s="612"/>
      <c r="I49" s="411">
        <f>'35 t-ha'!G63</f>
        <v>0</v>
      </c>
      <c r="J49" s="611"/>
      <c r="K49" s="611"/>
      <c r="L49" s="612"/>
      <c r="M49" s="411">
        <f>'45 t-ha'!G63</f>
        <v>0</v>
      </c>
    </row>
    <row r="50" spans="1:13" ht="12.75" outlineLevel="1">
      <c r="A50" s="615" t="str">
        <f>'20 t-ha'!A64:F64</f>
        <v>Seemne laadimine ja  vedu</v>
      </c>
      <c r="B50" s="615"/>
      <c r="C50" s="615"/>
      <c r="D50" s="616"/>
      <c r="E50" s="410">
        <f>'20 t-ha'!G64</f>
        <v>0</v>
      </c>
      <c r="F50" s="611"/>
      <c r="G50" s="611"/>
      <c r="H50" s="612"/>
      <c r="I50" s="411">
        <f>'35 t-ha'!G64</f>
        <v>0</v>
      </c>
      <c r="J50" s="611"/>
      <c r="K50" s="611"/>
      <c r="L50" s="612"/>
      <c r="M50" s="411">
        <f>'45 t-ha'!G64</f>
        <v>0</v>
      </c>
    </row>
    <row r="51" spans="1:13" ht="12.75" outlineLevel="1">
      <c r="A51" s="615" t="str">
        <f>'20 t-ha'!A65:F65</f>
        <v>Kartuli mahapanek</v>
      </c>
      <c r="B51" s="615"/>
      <c r="C51" s="615"/>
      <c r="D51" s="616"/>
      <c r="E51" s="410">
        <f>'20 t-ha'!G65</f>
        <v>0</v>
      </c>
      <c r="F51" s="611"/>
      <c r="G51" s="611"/>
      <c r="H51" s="612"/>
      <c r="I51" s="411">
        <f>'35 t-ha'!G65</f>
        <v>0</v>
      </c>
      <c r="J51" s="611"/>
      <c r="K51" s="611"/>
      <c r="L51" s="612"/>
      <c r="M51" s="411">
        <f>'45 t-ha'!G65</f>
        <v>0</v>
      </c>
    </row>
    <row r="52" spans="1:13" ht="12.75" outlineLevel="1">
      <c r="A52" s="615" t="str">
        <f>'20 t-ha'!A66:F66</f>
        <v>Taimekaitsetööd</v>
      </c>
      <c r="B52" s="615"/>
      <c r="C52" s="615"/>
      <c r="D52" s="616"/>
      <c r="E52" s="410">
        <f>'20 t-ha'!G66</f>
        <v>0</v>
      </c>
      <c r="F52" s="623"/>
      <c r="G52" s="623"/>
      <c r="H52" s="624"/>
      <c r="I52" s="411">
        <f>'35 t-ha'!G66</f>
        <v>0</v>
      </c>
      <c r="J52" s="623"/>
      <c r="K52" s="623"/>
      <c r="L52" s="624"/>
      <c r="M52" s="411">
        <f>'45 t-ha'!G66</f>
        <v>0</v>
      </c>
    </row>
    <row r="53" spans="1:13" ht="12.75" outlineLevel="1">
      <c r="A53" s="615" t="str">
        <f>'20 t-ha'!A67:F67</f>
        <v>Vaheltharimine</v>
      </c>
      <c r="B53" s="615"/>
      <c r="C53" s="615"/>
      <c r="D53" s="616"/>
      <c r="E53" s="410">
        <f>'20 t-ha'!G67</f>
        <v>0</v>
      </c>
      <c r="F53" s="623"/>
      <c r="G53" s="623"/>
      <c r="H53" s="624"/>
      <c r="I53" s="411">
        <f>'35 t-ha'!G67</f>
        <v>0</v>
      </c>
      <c r="J53" s="623"/>
      <c r="K53" s="623"/>
      <c r="L53" s="624"/>
      <c r="M53" s="411">
        <f>'45 t-ha'!G67</f>
        <v>0</v>
      </c>
    </row>
    <row r="54" spans="1:13" ht="12.75" outlineLevel="1">
      <c r="A54" s="615" t="str">
        <f>'20 t-ha'!A68:F68</f>
        <v>Pealsete eemaldamine</v>
      </c>
      <c r="B54" s="615"/>
      <c r="C54" s="615"/>
      <c r="D54" s="616"/>
      <c r="E54" s="410">
        <f>'20 t-ha'!G68</f>
        <v>0</v>
      </c>
      <c r="F54" s="611"/>
      <c r="G54" s="611"/>
      <c r="H54" s="612"/>
      <c r="I54" s="411">
        <f>'35 t-ha'!G68</f>
        <v>0</v>
      </c>
      <c r="J54" s="611"/>
      <c r="K54" s="611"/>
      <c r="L54" s="612"/>
      <c r="M54" s="411">
        <f>'45 t-ha'!G68</f>
        <v>0</v>
      </c>
    </row>
    <row r="55" spans="1:13" ht="12.75" outlineLevel="1">
      <c r="A55" s="615" t="str">
        <f>'20 t-ha'!A69:F69</f>
        <v>Kombainkoristus</v>
      </c>
      <c r="B55" s="615"/>
      <c r="C55" s="615"/>
      <c r="D55" s="616"/>
      <c r="E55" s="410">
        <f>'20 t-ha'!G69</f>
        <v>0</v>
      </c>
      <c r="F55" s="611"/>
      <c r="G55" s="611"/>
      <c r="H55" s="612"/>
      <c r="I55" s="411">
        <f>'35 t-ha'!G69</f>
        <v>0</v>
      </c>
      <c r="J55" s="611"/>
      <c r="K55" s="611"/>
      <c r="L55" s="612"/>
      <c r="M55" s="411">
        <f>'45 t-ha'!G69</f>
        <v>0</v>
      </c>
    </row>
    <row r="56" spans="1:13" ht="12.75" outlineLevel="1">
      <c r="A56" s="615" t="str">
        <f>'20 t-ha'!A70:F70</f>
        <v>Kartuli vedu hoidlasse</v>
      </c>
      <c r="B56" s="615"/>
      <c r="C56" s="615"/>
      <c r="D56" s="616"/>
      <c r="E56" s="410">
        <f>'20 t-ha'!G70</f>
        <v>0</v>
      </c>
      <c r="F56" s="611"/>
      <c r="G56" s="611"/>
      <c r="H56" s="612"/>
      <c r="I56" s="411">
        <f>'35 t-ha'!G70</f>
        <v>0</v>
      </c>
      <c r="J56" s="611"/>
      <c r="K56" s="611"/>
      <c r="L56" s="612"/>
      <c r="M56" s="411">
        <f>'45 t-ha'!G70</f>
        <v>0</v>
      </c>
    </row>
    <row r="57" spans="1:13" ht="12.75" outlineLevel="1">
      <c r="A57" s="615" t="str">
        <f>'20 t-ha'!A71:F71</f>
        <v>Sorteerimisjääkide äravedu</v>
      </c>
      <c r="B57" s="615"/>
      <c r="C57" s="615"/>
      <c r="D57" s="616"/>
      <c r="E57" s="410">
        <f>'20 t-ha'!G71</f>
        <v>0</v>
      </c>
      <c r="F57" s="611"/>
      <c r="G57" s="611"/>
      <c r="H57" s="612"/>
      <c r="I57" s="411">
        <f>'35 t-ha'!G71</f>
        <v>0</v>
      </c>
      <c r="J57" s="611"/>
      <c r="K57" s="611"/>
      <c r="L57" s="612"/>
      <c r="M57" s="411">
        <f>'45 t-ha'!G71</f>
        <v>0</v>
      </c>
    </row>
    <row r="58" spans="1:13" ht="12.75" outlineLevel="1">
      <c r="A58" s="615" t="str">
        <f>'20 t-ha'!A72:F72</f>
        <v>Muud abitööd/ vihmutamine</v>
      </c>
      <c r="B58" s="615"/>
      <c r="C58" s="615"/>
      <c r="D58" s="616"/>
      <c r="E58" s="410">
        <f>'20 t-ha'!G72</f>
        <v>0</v>
      </c>
      <c r="F58" s="611"/>
      <c r="G58" s="611"/>
      <c r="H58" s="612"/>
      <c r="I58" s="411">
        <f>'35 t-ha'!G72</f>
        <v>0</v>
      </c>
      <c r="J58" s="611"/>
      <c r="K58" s="611"/>
      <c r="L58" s="612"/>
      <c r="M58" s="411">
        <f>'45 t-ha'!G72</f>
        <v>0</v>
      </c>
    </row>
    <row r="59" spans="1:13" ht="12.75" outlineLevel="1">
      <c r="A59" s="615">
        <f>'20 t-ha'!A73:F73</f>
        <v>0</v>
      </c>
      <c r="B59" s="615"/>
      <c r="C59" s="615"/>
      <c r="D59" s="616"/>
      <c r="E59" s="410">
        <f>'20 t-ha'!G73</f>
        <v>0</v>
      </c>
      <c r="F59" s="611"/>
      <c r="G59" s="611"/>
      <c r="H59" s="612"/>
      <c r="I59" s="411">
        <f>'35 t-ha'!G73</f>
        <v>0</v>
      </c>
      <c r="J59" s="611"/>
      <c r="K59" s="611"/>
      <c r="L59" s="612"/>
      <c r="M59" s="411">
        <f>'45 t-ha'!G73</f>
        <v>0</v>
      </c>
    </row>
    <row r="60" spans="1:13" ht="12.75" outlineLevel="1">
      <c r="A60" s="615">
        <f>'20 t-ha'!A74:F74</f>
        <v>0</v>
      </c>
      <c r="B60" s="615"/>
      <c r="C60" s="615"/>
      <c r="D60" s="616"/>
      <c r="E60" s="410">
        <f>'20 t-ha'!G74</f>
        <v>0</v>
      </c>
      <c r="F60" s="611"/>
      <c r="G60" s="611"/>
      <c r="H60" s="612"/>
      <c r="I60" s="411">
        <f>'35 t-ha'!G74</f>
        <v>0</v>
      </c>
      <c r="J60" s="611"/>
      <c r="K60" s="611"/>
      <c r="L60" s="612"/>
      <c r="M60" s="411">
        <f>'45 t-ha'!G74</f>
        <v>0</v>
      </c>
    </row>
    <row r="61" spans="1:13" ht="12.75" outlineLevel="1">
      <c r="A61" s="635">
        <f>'20 t-ha'!A75:F75</f>
        <v>0</v>
      </c>
      <c r="B61" s="635"/>
      <c r="C61" s="635"/>
      <c r="D61" s="636"/>
      <c r="E61" s="412">
        <f>'20 t-ha'!G75</f>
        <v>0</v>
      </c>
      <c r="F61" s="633"/>
      <c r="G61" s="633"/>
      <c r="H61" s="634"/>
      <c r="I61" s="413">
        <f>'35 t-ha'!G75</f>
        <v>0</v>
      </c>
      <c r="J61" s="633"/>
      <c r="K61" s="633"/>
      <c r="L61" s="634"/>
      <c r="M61" s="413">
        <f>'45 t-ha'!G75</f>
        <v>0</v>
      </c>
    </row>
    <row r="62" spans="1:14" ht="12.75" outlineLevel="1">
      <c r="A62" s="615">
        <f>'20 t-ha'!A76:F76</f>
        <v>0</v>
      </c>
      <c r="B62" s="615"/>
      <c r="C62" s="615"/>
      <c r="D62" s="616"/>
      <c r="E62" s="410">
        <f>'20 t-ha'!G76</f>
        <v>0</v>
      </c>
      <c r="F62" s="611"/>
      <c r="G62" s="611"/>
      <c r="H62" s="612"/>
      <c r="I62" s="411">
        <f>'35 t-ha'!G76</f>
        <v>0</v>
      </c>
      <c r="J62" s="611"/>
      <c r="K62" s="611"/>
      <c r="L62" s="612"/>
      <c r="M62" s="411">
        <f>'45 t-ha'!G76</f>
        <v>0</v>
      </c>
      <c r="N62" s="65"/>
    </row>
    <row r="63" spans="1:13" ht="12.75" outlineLevel="1">
      <c r="A63" s="629">
        <f>'20 t-ha'!A77:F77</f>
        <v>0</v>
      </c>
      <c r="B63" s="629"/>
      <c r="C63" s="629"/>
      <c r="D63" s="630"/>
      <c r="E63" s="414">
        <f>'20 t-ha'!G77</f>
        <v>0</v>
      </c>
      <c r="F63" s="621"/>
      <c r="G63" s="621"/>
      <c r="H63" s="622"/>
      <c r="I63" s="415">
        <f>'35 t-ha'!G77</f>
        <v>0</v>
      </c>
      <c r="J63" s="621"/>
      <c r="K63" s="621"/>
      <c r="L63" s="622"/>
      <c r="M63" s="415">
        <f>'45 t-ha'!G77</f>
        <v>0</v>
      </c>
    </row>
    <row r="64" spans="1:13" ht="12.75">
      <c r="A64" s="627" t="s">
        <v>5</v>
      </c>
      <c r="B64" s="627"/>
      <c r="C64" s="627"/>
      <c r="D64" s="628"/>
      <c r="E64" s="510">
        <f>SUM(E44:E63)</f>
        <v>0</v>
      </c>
      <c r="F64" s="631"/>
      <c r="G64" s="631"/>
      <c r="H64" s="632"/>
      <c r="I64" s="510">
        <f>SUM(I44:I63)</f>
        <v>0</v>
      </c>
      <c r="J64" s="631"/>
      <c r="K64" s="631"/>
      <c r="L64" s="632"/>
      <c r="M64" s="510">
        <f>SUM(M44:M63)</f>
        <v>0</v>
      </c>
    </row>
    <row r="65" spans="1:13" ht="12.75">
      <c r="A65" s="578" t="s">
        <v>4</v>
      </c>
      <c r="B65" s="579"/>
      <c r="C65" s="579"/>
      <c r="D65" s="579"/>
      <c r="E65" s="481">
        <f>E42-E64</f>
        <v>0</v>
      </c>
      <c r="F65" s="625"/>
      <c r="G65" s="625"/>
      <c r="H65" s="626"/>
      <c r="I65" s="481">
        <f>I42-I64</f>
        <v>0</v>
      </c>
      <c r="J65" s="625"/>
      <c r="K65" s="625"/>
      <c r="L65" s="626"/>
      <c r="M65" s="481">
        <f>M42-M64</f>
        <v>0</v>
      </c>
    </row>
    <row r="66" spans="1:13" ht="12.75">
      <c r="A66" s="67" t="s">
        <v>7</v>
      </c>
      <c r="B66" s="68"/>
      <c r="C66" s="68"/>
      <c r="D66" s="68"/>
      <c r="E66" s="511">
        <f>E41+E64</f>
        <v>0</v>
      </c>
      <c r="F66" s="416"/>
      <c r="G66" s="416"/>
      <c r="H66" s="416"/>
      <c r="I66" s="511">
        <f>I41+I64</f>
        <v>0</v>
      </c>
      <c r="J66" s="416"/>
      <c r="K66" s="416"/>
      <c r="L66" s="416"/>
      <c r="M66" s="511">
        <f>M41+M64</f>
        <v>0</v>
      </c>
    </row>
    <row r="67" spans="1:13" ht="12.75">
      <c r="A67" s="619" t="s">
        <v>92</v>
      </c>
      <c r="B67" s="620"/>
      <c r="C67" s="620"/>
      <c r="D67" s="620"/>
      <c r="E67" s="512">
        <f>'20 t-ha'!G81</f>
        <v>0</v>
      </c>
      <c r="F67" s="417"/>
      <c r="G67" s="418"/>
      <c r="H67" s="418"/>
      <c r="I67" s="512">
        <f>'35 t-ha'!G81</f>
        <v>0</v>
      </c>
      <c r="J67" s="417"/>
      <c r="K67" s="418"/>
      <c r="L67" s="418"/>
      <c r="M67" s="512">
        <f>'45 t-ha'!G81</f>
        <v>0</v>
      </c>
    </row>
    <row r="68" spans="1:13" ht="12.75">
      <c r="A68" s="602" t="str">
        <f>'20 t-ha'!A82:E82</f>
        <v>Hoiukulud</v>
      </c>
      <c r="B68" s="603"/>
      <c r="C68" s="603"/>
      <c r="D68" s="603"/>
      <c r="E68" s="419">
        <f>'20 t-ha'!G82</f>
        <v>0</v>
      </c>
      <c r="F68" s="604"/>
      <c r="G68" s="605"/>
      <c r="H68" s="605"/>
      <c r="I68" s="420">
        <f>'35 t-ha'!G82</f>
        <v>0</v>
      </c>
      <c r="J68" s="604"/>
      <c r="K68" s="605"/>
      <c r="L68" s="605"/>
      <c r="M68" s="420">
        <f>'45 t-ha'!G82</f>
        <v>0</v>
      </c>
    </row>
    <row r="69" spans="1:13" ht="12.75">
      <c r="A69" s="606" t="str">
        <f>'20 t-ha'!A83:E83</f>
        <v>Säilituskaod</v>
      </c>
      <c r="B69" s="607"/>
      <c r="C69" s="607"/>
      <c r="D69" s="607"/>
      <c r="E69" s="421">
        <f>'20 t-ha'!G83</f>
        <v>0</v>
      </c>
      <c r="F69" s="608"/>
      <c r="G69" s="609"/>
      <c r="H69" s="609"/>
      <c r="I69" s="422">
        <f>'35 t-ha'!G83</f>
        <v>0</v>
      </c>
      <c r="J69" s="608"/>
      <c r="K69" s="609"/>
      <c r="L69" s="609"/>
      <c r="M69" s="422">
        <f>'45 t-ha'!G83</f>
        <v>0</v>
      </c>
    </row>
    <row r="70" spans="1:13" ht="12.75">
      <c r="A70" s="606" t="str">
        <f>'20 t-ha'!A84:E84</f>
        <v>Turustuskulud</v>
      </c>
      <c r="B70" s="607"/>
      <c r="C70" s="607"/>
      <c r="D70" s="607"/>
      <c r="E70" s="421">
        <f>'20 t-ha'!G84</f>
        <v>0</v>
      </c>
      <c r="F70" s="608"/>
      <c r="G70" s="609"/>
      <c r="H70" s="609"/>
      <c r="I70" s="422">
        <f>'35 t-ha'!G84</f>
        <v>0</v>
      </c>
      <c r="J70" s="608"/>
      <c r="K70" s="609"/>
      <c r="L70" s="609"/>
      <c r="M70" s="422">
        <f>'45 t-ha'!G84</f>
        <v>0</v>
      </c>
    </row>
    <row r="71" spans="1:13" ht="12.75">
      <c r="A71" s="606">
        <f>'20 t-ha'!A85:E85</f>
        <v>0</v>
      </c>
      <c r="B71" s="607"/>
      <c r="C71" s="607"/>
      <c r="D71" s="607"/>
      <c r="E71" s="421">
        <f>'20 t-ha'!G85</f>
        <v>0</v>
      </c>
      <c r="F71" s="608"/>
      <c r="G71" s="609"/>
      <c r="H71" s="609"/>
      <c r="I71" s="422">
        <f>'35 t-ha'!G85</f>
        <v>0</v>
      </c>
      <c r="J71" s="608"/>
      <c r="K71" s="609"/>
      <c r="L71" s="609"/>
      <c r="M71" s="422">
        <f>'45 t-ha'!G85</f>
        <v>0</v>
      </c>
    </row>
    <row r="72" spans="1:13" ht="12.75">
      <c r="A72" s="598" t="str">
        <f>'20 t-ha'!A86:E86</f>
        <v>Muud kulud kokku</v>
      </c>
      <c r="B72" s="599"/>
      <c r="C72" s="599"/>
      <c r="D72" s="599"/>
      <c r="E72" s="423">
        <f>SUM(E68:E71)</f>
        <v>0</v>
      </c>
      <c r="F72" s="600"/>
      <c r="G72" s="601"/>
      <c r="H72" s="601"/>
      <c r="I72" s="424">
        <f>SUM(I68:I71)</f>
        <v>0</v>
      </c>
      <c r="J72" s="600"/>
      <c r="K72" s="601"/>
      <c r="L72" s="601"/>
      <c r="M72" s="424">
        <f>SUM(M68:M71)</f>
        <v>0</v>
      </c>
    </row>
    <row r="73" spans="1:13" ht="12.75">
      <c r="A73" s="602" t="s">
        <v>55</v>
      </c>
      <c r="B73" s="603"/>
      <c r="C73" s="603"/>
      <c r="D73" s="603"/>
      <c r="E73" s="419">
        <f>+E72+E66</f>
        <v>0</v>
      </c>
      <c r="F73" s="604"/>
      <c r="G73" s="605"/>
      <c r="H73" s="605"/>
      <c r="I73" s="419">
        <f>+I72+I66</f>
        <v>0</v>
      </c>
      <c r="J73" s="604"/>
      <c r="K73" s="605"/>
      <c r="L73" s="605"/>
      <c r="M73" s="419">
        <f>+M72+M66</f>
        <v>0</v>
      </c>
    </row>
    <row r="74" spans="1:13" ht="12.75">
      <c r="A74" s="465" t="s">
        <v>92</v>
      </c>
      <c r="B74" s="465"/>
      <c r="C74" s="466"/>
      <c r="D74" s="466"/>
      <c r="E74" s="467">
        <f>'20 t-ha'!G88</f>
        <v>0</v>
      </c>
      <c r="F74" s="596"/>
      <c r="G74" s="597"/>
      <c r="H74" s="597"/>
      <c r="I74" s="467">
        <f>'35 t-ha'!G88</f>
        <v>0</v>
      </c>
      <c r="J74" s="596"/>
      <c r="K74" s="597"/>
      <c r="L74" s="597"/>
      <c r="M74" s="467">
        <f>'45 t-ha'!G88</f>
        <v>0</v>
      </c>
    </row>
  </sheetData>
  <sheetProtection sheet="1"/>
  <mergeCells count="96">
    <mergeCell ref="F42:H42"/>
    <mergeCell ref="F43:H43"/>
    <mergeCell ref="A42:D42"/>
    <mergeCell ref="A53:D53"/>
    <mergeCell ref="F56:H56"/>
    <mergeCell ref="F50:H50"/>
    <mergeCell ref="A50:D50"/>
    <mergeCell ref="A43:D43"/>
    <mergeCell ref="F48:H48"/>
    <mergeCell ref="A54:D54"/>
    <mergeCell ref="J43:L43"/>
    <mergeCell ref="J55:L55"/>
    <mergeCell ref="F47:H47"/>
    <mergeCell ref="A56:D56"/>
    <mergeCell ref="F55:H55"/>
    <mergeCell ref="A57:D57"/>
    <mergeCell ref="A45:D45"/>
    <mergeCell ref="A52:D52"/>
    <mergeCell ref="F51:H51"/>
    <mergeCell ref="F52:H52"/>
    <mergeCell ref="A55:D55"/>
    <mergeCell ref="F54:H54"/>
    <mergeCell ref="A58:D58"/>
    <mergeCell ref="J65:L65"/>
    <mergeCell ref="A47:D47"/>
    <mergeCell ref="J47:L47"/>
    <mergeCell ref="A48:D48"/>
    <mergeCell ref="J48:L48"/>
    <mergeCell ref="A51:D51"/>
    <mergeCell ref="J54:L54"/>
    <mergeCell ref="F59:H59"/>
    <mergeCell ref="F58:H58"/>
    <mergeCell ref="J57:L57"/>
    <mergeCell ref="J56:L56"/>
    <mergeCell ref="J59:L59"/>
    <mergeCell ref="F60:H60"/>
    <mergeCell ref="F57:H57"/>
    <mergeCell ref="J58:L58"/>
    <mergeCell ref="J63:L63"/>
    <mergeCell ref="F62:H62"/>
    <mergeCell ref="F61:H61"/>
    <mergeCell ref="J62:L62"/>
    <mergeCell ref="A61:D61"/>
    <mergeCell ref="A60:D60"/>
    <mergeCell ref="J61:L61"/>
    <mergeCell ref="J60:L60"/>
    <mergeCell ref="A64:D64"/>
    <mergeCell ref="A63:D63"/>
    <mergeCell ref="F64:H64"/>
    <mergeCell ref="J46:L46"/>
    <mergeCell ref="J50:L50"/>
    <mergeCell ref="J53:L53"/>
    <mergeCell ref="J51:L51"/>
    <mergeCell ref="J52:L52"/>
    <mergeCell ref="J64:L64"/>
    <mergeCell ref="A59:D59"/>
    <mergeCell ref="A67:D67"/>
    <mergeCell ref="F63:H63"/>
    <mergeCell ref="B1:C1"/>
    <mergeCell ref="F1:G1"/>
    <mergeCell ref="F53:H53"/>
    <mergeCell ref="F45:H45"/>
    <mergeCell ref="A46:D46"/>
    <mergeCell ref="F65:H65"/>
    <mergeCell ref="A65:D65"/>
    <mergeCell ref="A62:D62"/>
    <mergeCell ref="J1:K1"/>
    <mergeCell ref="J49:L49"/>
    <mergeCell ref="A44:D44"/>
    <mergeCell ref="F49:H49"/>
    <mergeCell ref="A49:D49"/>
    <mergeCell ref="F46:H46"/>
    <mergeCell ref="J44:L44"/>
    <mergeCell ref="F44:H44"/>
    <mergeCell ref="J45:L45"/>
    <mergeCell ref="J42:L42"/>
    <mergeCell ref="A68:D68"/>
    <mergeCell ref="F68:H68"/>
    <mergeCell ref="J68:L68"/>
    <mergeCell ref="A69:D69"/>
    <mergeCell ref="F69:H69"/>
    <mergeCell ref="J69:L69"/>
    <mergeCell ref="A70:D70"/>
    <mergeCell ref="F70:H70"/>
    <mergeCell ref="J70:L70"/>
    <mergeCell ref="A71:D71"/>
    <mergeCell ref="F71:H71"/>
    <mergeCell ref="J71:L71"/>
    <mergeCell ref="F74:H74"/>
    <mergeCell ref="J74:L74"/>
    <mergeCell ref="A72:D72"/>
    <mergeCell ref="F72:H72"/>
    <mergeCell ref="J72:L72"/>
    <mergeCell ref="A73:D73"/>
    <mergeCell ref="F73:H73"/>
    <mergeCell ref="J73:L73"/>
  </mergeCells>
  <printOptions/>
  <pageMargins left="0.55" right="0.42" top="0.48" bottom="0.42" header="0.33" footer="0.2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32"/>
  <sheetViews>
    <sheetView showGridLines="0" showZeros="0" zoomScalePageLayoutView="0" workbookViewId="0" topLeftCell="A1">
      <selection activeCell="B28" sqref="B28"/>
    </sheetView>
  </sheetViews>
  <sheetFormatPr defaultColWidth="9.140625" defaultRowHeight="12.75"/>
  <cols>
    <col min="1" max="1" width="47.28125" style="0" customWidth="1"/>
    <col min="2" max="4" width="16.57421875" style="0" customWidth="1"/>
  </cols>
  <sheetData>
    <row r="1" ht="33" customHeight="1" thickBot="1">
      <c r="A1" s="1" t="str">
        <f>'20 t-ha'!A1</f>
        <v>KARTUL</v>
      </c>
    </row>
    <row r="2" spans="1:4" s="65" customFormat="1" ht="17.25" customHeight="1">
      <c r="A2" s="114"/>
      <c r="B2" s="641" t="s">
        <v>39</v>
      </c>
      <c r="C2" s="642"/>
      <c r="D2" s="643"/>
    </row>
    <row r="3" spans="1:4" s="110" customFormat="1" ht="12.75">
      <c r="A3" s="115"/>
      <c r="B3" s="471">
        <f>'20 t-ha'!D3</f>
        <v>0</v>
      </c>
      <c r="C3" s="471">
        <f>'35 t-ha'!D3</f>
        <v>0</v>
      </c>
      <c r="D3" s="472">
        <f>'45 t-ha'!D3</f>
        <v>0</v>
      </c>
    </row>
    <row r="4" spans="1:4" ht="12.75">
      <c r="A4" s="116"/>
      <c r="B4" s="111"/>
      <c r="C4" s="111"/>
      <c r="D4" s="117"/>
    </row>
    <row r="5" spans="1:4" ht="12.75">
      <c r="A5" s="118" t="s">
        <v>0</v>
      </c>
      <c r="B5" s="111"/>
      <c r="C5" s="111"/>
      <c r="D5" s="117"/>
    </row>
    <row r="6" spans="1:4" ht="12.75">
      <c r="A6" s="118" t="str">
        <f>'20 t-ha'!A4</f>
        <v>Müügikartul</v>
      </c>
      <c r="B6" s="445">
        <f>'20 t-ha'!G4</f>
        <v>0</v>
      </c>
      <c r="C6" s="445">
        <f>'35 t-ha'!G4</f>
        <v>0</v>
      </c>
      <c r="D6" s="446">
        <f>'45 t-ha'!G4</f>
        <v>0</v>
      </c>
    </row>
    <row r="7" spans="1:4" ht="12.75">
      <c r="A7" s="118" t="str">
        <f>'20 t-ha'!A5</f>
        <v>Söödakartul</v>
      </c>
      <c r="B7" s="445">
        <f>'20 t-ha'!G5</f>
        <v>0</v>
      </c>
      <c r="C7" s="445">
        <f>'35 t-ha'!G5</f>
        <v>0</v>
      </c>
      <c r="D7" s="446">
        <f>'45 t-ha'!G5</f>
        <v>0</v>
      </c>
    </row>
    <row r="8" spans="1:4" ht="12.75">
      <c r="A8" s="116"/>
      <c r="B8" s="445"/>
      <c r="C8" s="445"/>
      <c r="D8" s="446"/>
    </row>
    <row r="9" spans="1:4" ht="12.75">
      <c r="A9" s="118" t="s">
        <v>17</v>
      </c>
      <c r="B9" s="445">
        <f>SUM('20 t-ha'!G8:G13)</f>
        <v>0</v>
      </c>
      <c r="C9" s="445">
        <f>SUM('35 t-ha'!G8:G13)</f>
        <v>0</v>
      </c>
      <c r="D9" s="446">
        <f>SUM('45 t-ha'!G8:G13)</f>
        <v>0</v>
      </c>
    </row>
    <row r="10" spans="1:4" ht="12.75">
      <c r="A10" s="116"/>
      <c r="B10" s="445"/>
      <c r="C10" s="445"/>
      <c r="D10" s="446"/>
    </row>
    <row r="11" spans="1:4" s="13" customFormat="1" ht="12.75">
      <c r="A11" s="121" t="s">
        <v>84</v>
      </c>
      <c r="B11" s="447">
        <f>SUM(B6:B9)</f>
        <v>0</v>
      </c>
      <c r="C11" s="447">
        <f>SUM(C6:C9)</f>
        <v>0</v>
      </c>
      <c r="D11" s="448">
        <f>SUM(D6:D9)</f>
        <v>0</v>
      </c>
    </row>
    <row r="12" spans="1:4" ht="12.75">
      <c r="A12" s="116"/>
      <c r="B12" s="445"/>
      <c r="C12" s="445"/>
      <c r="D12" s="446"/>
    </row>
    <row r="13" spans="1:4" ht="12.75">
      <c r="A13" s="118" t="s">
        <v>2</v>
      </c>
      <c r="B13" s="445"/>
      <c r="C13" s="445"/>
      <c r="D13" s="446"/>
    </row>
    <row r="14" spans="1:4" ht="12.75">
      <c r="A14" s="116"/>
      <c r="B14" s="445"/>
      <c r="C14" s="445"/>
      <c r="D14" s="446"/>
    </row>
    <row r="15" spans="1:4" ht="12.75">
      <c r="A15" s="118" t="s">
        <v>35</v>
      </c>
      <c r="B15" s="445">
        <f>'20 t-ha'!G16</f>
        <v>0</v>
      </c>
      <c r="C15" s="445">
        <f>'35 t-ha'!G16</f>
        <v>0</v>
      </c>
      <c r="D15" s="446">
        <f>'35 t-ha'!G16</f>
        <v>0</v>
      </c>
    </row>
    <row r="16" spans="1:4" ht="12.75">
      <c r="A16" s="118" t="s">
        <v>36</v>
      </c>
      <c r="B16" s="445">
        <f>SUM('20 t-ha'!G20:G33)</f>
        <v>0</v>
      </c>
      <c r="C16" s="445">
        <f>SUM('35 t-ha'!G20:G33)</f>
        <v>0</v>
      </c>
      <c r="D16" s="446">
        <f>SUM('45 t-ha'!G20:G33)</f>
        <v>0</v>
      </c>
    </row>
    <row r="17" spans="1:4" ht="12.75">
      <c r="A17" s="118" t="s">
        <v>37</v>
      </c>
      <c r="B17" s="445">
        <f>SUM('20 t-ha'!G37:G51)</f>
        <v>0</v>
      </c>
      <c r="C17" s="445">
        <f>SUM('35 t-ha'!G37:G51)</f>
        <v>0</v>
      </c>
      <c r="D17" s="446">
        <f>SUM('45 t-ha'!G37:G51)</f>
        <v>0</v>
      </c>
    </row>
    <row r="18" spans="1:4" ht="12.75">
      <c r="A18" s="118" t="s">
        <v>38</v>
      </c>
      <c r="B18" s="112">
        <f>'20 t-ha'!G53+'20 t-ha'!G54</f>
        <v>0</v>
      </c>
      <c r="C18" s="112">
        <f>'35 t-ha'!G53+'35 t-ha'!G54</f>
        <v>0</v>
      </c>
      <c r="D18" s="119">
        <f>'45 t-ha'!G53+'45 t-ha'!G54</f>
        <v>0</v>
      </c>
    </row>
    <row r="19" spans="1:4" ht="12.75">
      <c r="A19" s="116"/>
      <c r="B19" s="113"/>
      <c r="C19" s="113"/>
      <c r="D19" s="120"/>
    </row>
    <row r="20" spans="1:4" s="13" customFormat="1" ht="12.75">
      <c r="A20" s="121" t="s">
        <v>91</v>
      </c>
      <c r="B20" s="447">
        <f>SUM(B15:B19)</f>
        <v>0</v>
      </c>
      <c r="C20" s="447">
        <f>SUM(C15:C19)</f>
        <v>0</v>
      </c>
      <c r="D20" s="448">
        <f>SUM(D15:D19)</f>
        <v>0</v>
      </c>
    </row>
    <row r="21" spans="1:4" ht="12.75">
      <c r="A21" s="116"/>
      <c r="B21" s="445"/>
      <c r="C21" s="445"/>
      <c r="D21" s="446"/>
    </row>
    <row r="22" spans="1:4" s="13" customFormat="1" ht="12.75">
      <c r="A22" s="121" t="s">
        <v>85</v>
      </c>
      <c r="B22" s="447">
        <f>B11-B20</f>
        <v>0</v>
      </c>
      <c r="C22" s="447">
        <f>C11-C20</f>
        <v>0</v>
      </c>
      <c r="D22" s="448">
        <f>D11-D20</f>
        <v>0</v>
      </c>
    </row>
    <row r="23" spans="1:4" ht="12.75">
      <c r="A23" s="116"/>
      <c r="B23" s="445"/>
      <c r="C23" s="445"/>
      <c r="D23" s="446"/>
    </row>
    <row r="24" spans="1:4" ht="12.75">
      <c r="A24" s="118" t="s">
        <v>86</v>
      </c>
      <c r="B24" s="445">
        <f>'20 t-ha'!G78</f>
        <v>0</v>
      </c>
      <c r="C24" s="445">
        <f>'35 t-ha'!G78</f>
        <v>0</v>
      </c>
      <c r="D24" s="446">
        <f>'45 t-ha'!G78</f>
        <v>0</v>
      </c>
    </row>
    <row r="25" spans="1:4" ht="12.75">
      <c r="A25" s="116"/>
      <c r="B25" s="445"/>
      <c r="C25" s="445"/>
      <c r="D25" s="446"/>
    </row>
    <row r="26" spans="1:4" s="13" customFormat="1" ht="12.75">
      <c r="A26" s="121" t="s">
        <v>87</v>
      </c>
      <c r="B26" s="447">
        <f>B22-B24</f>
        <v>0</v>
      </c>
      <c r="C26" s="447">
        <f>C22-C24</f>
        <v>0</v>
      </c>
      <c r="D26" s="448">
        <f>D22-D24</f>
        <v>0</v>
      </c>
    </row>
    <row r="27" spans="1:4" ht="12.75">
      <c r="A27" s="116"/>
      <c r="B27" s="445"/>
      <c r="C27" s="445"/>
      <c r="D27" s="446"/>
    </row>
    <row r="28" spans="1:4" ht="12.75">
      <c r="A28" s="122" t="s">
        <v>95</v>
      </c>
      <c r="B28" s="449">
        <f>'20 t-ha'!G81</f>
        <v>0</v>
      </c>
      <c r="C28" s="449">
        <f>'35 t-ha'!G81</f>
        <v>0</v>
      </c>
      <c r="D28" s="450">
        <f>'45 t-ha'!G81</f>
        <v>0</v>
      </c>
    </row>
    <row r="29" spans="1:4" ht="12.75">
      <c r="A29" s="292"/>
      <c r="B29" s="451"/>
      <c r="C29" s="451"/>
      <c r="D29" s="452"/>
    </row>
    <row r="30" spans="1:4" ht="12.75">
      <c r="A30" s="291" t="s">
        <v>54</v>
      </c>
      <c r="B30" s="453">
        <f>'20 t-ha'!G86</f>
        <v>0</v>
      </c>
      <c r="C30" s="453">
        <f>'35 t-ha'!G86</f>
        <v>0</v>
      </c>
      <c r="D30" s="454">
        <f>'45 t-ha'!G86</f>
        <v>0</v>
      </c>
    </row>
    <row r="31" spans="1:4" ht="12.75">
      <c r="A31" s="116" t="s">
        <v>55</v>
      </c>
      <c r="B31" s="455">
        <f>'20 t-ha'!G87</f>
        <v>0</v>
      </c>
      <c r="C31" s="445">
        <f>'35 t-ha'!G87</f>
        <v>0</v>
      </c>
      <c r="D31" s="456">
        <f>'45 t-ha'!G87</f>
        <v>0</v>
      </c>
    </row>
    <row r="32" spans="1:4" ht="26.25" customHeight="1" thickBot="1">
      <c r="A32" s="462" t="s">
        <v>93</v>
      </c>
      <c r="B32" s="463">
        <f>võrdlustabel!E74</f>
        <v>0</v>
      </c>
      <c r="C32" s="463">
        <f>võrdlustabel!I74</f>
        <v>0</v>
      </c>
      <c r="D32" s="464">
        <f>võrdlustabel!M74</f>
        <v>0</v>
      </c>
    </row>
  </sheetData>
  <sheetProtection sheet="1"/>
  <mergeCells count="1">
    <mergeCell ref="B2:D2"/>
  </mergeCells>
  <printOptions horizontalCentered="1"/>
  <pageMargins left="0.7086614173228347" right="0.7086614173228347" top="0.5118110236220472"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Marju</cp:lastModifiedBy>
  <cp:lastPrinted>2011-12-18T10:22:57Z</cp:lastPrinted>
  <dcterms:created xsi:type="dcterms:W3CDTF">2009-02-07T08:50:49Z</dcterms:created>
  <dcterms:modified xsi:type="dcterms:W3CDTF">2011-12-23T06:35:57Z</dcterms:modified>
  <cp:category/>
  <cp:version/>
  <cp:contentType/>
  <cp:contentStatus/>
</cp:coreProperties>
</file>